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CA9D20D4-1DBF-431D-A589-B4E1EE428270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F34" i="1"/>
  <c r="E34" i="1"/>
  <c r="D34" i="1"/>
  <c r="C34" i="1"/>
  <c r="A32" i="1"/>
  <c r="A31" i="1"/>
  <c r="G21" i="1"/>
  <c r="G22" i="1" s="1"/>
  <c r="F21" i="1"/>
  <c r="F22" i="1" s="1"/>
  <c r="E21" i="1"/>
  <c r="E22" i="1" s="1"/>
  <c r="D21" i="1"/>
  <c r="D22" i="1" s="1"/>
  <c r="C21" i="1"/>
  <c r="C22" i="1" s="1"/>
  <c r="A21" i="1"/>
  <c r="I19" i="1"/>
  <c r="H19" i="1"/>
  <c r="G19" i="1"/>
  <c r="F19" i="1"/>
  <c r="E19" i="1"/>
  <c r="D19" i="1"/>
  <c r="C19" i="1"/>
  <c r="G16" i="1"/>
  <c r="F16" i="1"/>
  <c r="E16" i="1"/>
  <c r="D16" i="1"/>
  <c r="C16" i="1"/>
  <c r="C18" i="1" s="1"/>
  <c r="A16" i="1"/>
  <c r="A14" i="1"/>
</calcChain>
</file>

<file path=xl/sharedStrings.xml><?xml version="1.0" encoding="utf-8"?>
<sst xmlns="http://schemas.openxmlformats.org/spreadsheetml/2006/main" count="51" uniqueCount="44">
  <si>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</si>
  <si>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</si>
  <si>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</si>
  <si>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</si>
  <si>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</si>
  <si>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</si>
  <si>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</si>
  <si>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</si>
  <si>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</si>
  <si>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</si>
  <si>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</si>
  <si>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ХЛЕБ РЖАНО ПШЕНИЧНЫЙ</t>
  </si>
  <si>
    <t>Горячий обед</t>
  </si>
  <si>
    <t xml:space="preserve">ХЛЕБ ПШЕНИЧНЫЙ </t>
  </si>
  <si>
    <t>(начальная с 7 до 11 лет)</t>
  </si>
  <si>
    <t>пр</t>
  </si>
  <si>
    <t>II завтрак</t>
  </si>
  <si>
    <t xml:space="preserve">МОЛОКО </t>
  </si>
  <si>
    <t>2гн</t>
  </si>
  <si>
    <t>Полдник</t>
  </si>
  <si>
    <t>23  декабря 2024г</t>
  </si>
  <si>
    <t>питание детей</t>
  </si>
  <si>
    <t>Цена с  наценкой зав 31%</t>
  </si>
  <si>
    <t>Цена с наценкой завтрак 34%</t>
  </si>
  <si>
    <t>СЫР (ПОРЦИЯМИ)</t>
  </si>
  <si>
    <t>ПР</t>
  </si>
  <si>
    <t>ЙОГУРТ 2,5 % ЖИРНОСТИ</t>
  </si>
  <si>
    <t>173-2011</t>
  </si>
  <si>
    <t>КАША  ВЯЗКАЯ МОЛОЧНАЯ ИЗ ПШЕНА И РИСА</t>
  </si>
  <si>
    <t>СВЕЖИЕ ЯБЛОКИ</t>
  </si>
  <si>
    <t>ХЛЕБ ПШЕНИЧНЫЙ (30)</t>
  </si>
  <si>
    <t>КИСЕЛЬ</t>
  </si>
  <si>
    <t>54-23 гн 2020</t>
  </si>
  <si>
    <t>КАКАО C МОЛОКОМ</t>
  </si>
  <si>
    <t>2з</t>
  </si>
  <si>
    <t>ОГУРЕЦ В НАРЕЗКЕ</t>
  </si>
  <si>
    <t xml:space="preserve">ЩИ ИЗ СВЕЖЕЙ КАПУСТЫ С КАРТОФЕЛЕМ </t>
  </si>
  <si>
    <t>4м</t>
  </si>
  <si>
    <t>БИТОЧЕК ИЗ ГОВЯДИНЫ 80/20 С СОУСОМ</t>
  </si>
  <si>
    <t>4г</t>
  </si>
  <si>
    <t xml:space="preserve">КАША РАССЫПЧАТАЯ  (ГРЕЧНЕВАЯ) </t>
  </si>
  <si>
    <t>ЧАЙ С САХАРОМ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</si>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</sst>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3.12-28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39"/>
    </sheetView>
  </sheetViews>
  <sheetFormatPr defaultRowHeight="15" x14ac:dyDescent="0.25"/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21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14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0</v>
      </c>
      <c r="B5" s="25" t="s">
        <v>1</v>
      </c>
      <c r="C5" s="26" t="s">
        <v>2</v>
      </c>
      <c r="D5" s="25" t="s">
        <v>3</v>
      </c>
      <c r="E5" s="25"/>
      <c r="F5" s="25"/>
      <c r="G5" s="21" t="s">
        <v>4</v>
      </c>
      <c r="H5" s="21" t="s">
        <v>22</v>
      </c>
      <c r="I5" s="21" t="s">
        <v>23</v>
      </c>
    </row>
    <row r="6" spans="1:9" ht="45" x14ac:dyDescent="0.25">
      <c r="A6" s="25"/>
      <c r="B6" s="25"/>
      <c r="C6" s="26"/>
      <c r="D6" s="19" t="s">
        <v>5</v>
      </c>
      <c r="E6" s="19" t="s">
        <v>6</v>
      </c>
      <c r="F6" s="19" t="s">
        <v>7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15</v>
      </c>
      <c r="B9" s="3" t="s">
        <v>24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14.6</v>
      </c>
      <c r="I9" s="2">
        <v>14.6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25</v>
      </c>
      <c r="B11" s="20" t="s">
        <v>26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28.77</v>
      </c>
      <c r="I11" s="2">
        <v>28.77</v>
      </c>
    </row>
    <row r="12" spans="1:9" ht="67.5" x14ac:dyDescent="0.25">
      <c r="A12" s="1" t="s">
        <v>27</v>
      </c>
      <c r="B12" s="3" t="s">
        <v>28</v>
      </c>
      <c r="C12" s="1">
        <v>200</v>
      </c>
      <c r="D12" s="6">
        <v>8.6</v>
      </c>
      <c r="E12" s="6">
        <v>13.3</v>
      </c>
      <c r="F12" s="6">
        <v>37.299999999999997</v>
      </c>
      <c r="G12" s="15">
        <v>272.89999999999998</v>
      </c>
      <c r="H12" s="2">
        <v>23.08</v>
      </c>
      <c r="I12" s="2">
        <v>23.08</v>
      </c>
    </row>
    <row r="13" spans="1:9" ht="22.5" x14ac:dyDescent="0.25">
      <c r="A13" s="1" t="s">
        <v>25</v>
      </c>
      <c r="B13" s="3" t="s">
        <v>29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19.2</v>
      </c>
      <c r="I13" s="2">
        <v>19.2</v>
      </c>
    </row>
    <row r="14" spans="1:9" ht="33.75" x14ac:dyDescent="0.25">
      <c r="A14" s="1" t="str">
        <f>VLOOKUP($B14,[2]выпечка!$A$5:$V$56,22,FALSE)</f>
        <v>ПР</v>
      </c>
      <c r="B14" s="3" t="s">
        <v>30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2.71</v>
      </c>
    </row>
    <row r="15" spans="1:9" ht="45" x14ac:dyDescent="0.25">
      <c r="A15" s="1" t="s">
        <v>15</v>
      </c>
      <c r="B15" s="3" t="s">
        <v>11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1.93</v>
      </c>
      <c r="I15" s="2">
        <v>1.93</v>
      </c>
    </row>
    <row r="16" spans="1:9" x14ac:dyDescent="0.25">
      <c r="A16" s="1">
        <f>VLOOKUP($B16,[2]напитки!$A$5:$V$38,22,FALSE)</f>
        <v>360</v>
      </c>
      <c r="B16" s="3" t="s">
        <v>31</v>
      </c>
      <c r="C16" s="1">
        <f>VLOOKUP($B16,[2]напитки!$A$5:$V$38,2,FALSE)</f>
        <v>200</v>
      </c>
      <c r="D16" s="2">
        <f>VLOOKUP($B16,[2]напитки!$A$5:$V$38,5,FALSE)</f>
        <v>0.104</v>
      </c>
      <c r="E16" s="2">
        <f>VLOOKUP($B16,[2]напитки!$A$5:$V$38,6,FALSE)</f>
        <v>7.1999999999999995E-2</v>
      </c>
      <c r="F16" s="2">
        <f>VLOOKUP($B16,[2]напитки!$A$5:$V$38,7,FALSE)</f>
        <v>29.833999999999996</v>
      </c>
      <c r="G16" s="2">
        <f>VLOOKUP($B16,[2]напитки!$A$5:$V$38,8,FALSE)</f>
        <v>0</v>
      </c>
      <c r="H16" s="2"/>
      <c r="I16" s="2"/>
    </row>
    <row r="17" spans="1:9" ht="33.75" x14ac:dyDescent="0.25">
      <c r="A17" s="5" t="s">
        <v>32</v>
      </c>
      <c r="B17" s="3" t="s">
        <v>33</v>
      </c>
      <c r="C17" s="7">
        <v>200</v>
      </c>
      <c r="D17" s="6">
        <v>1.6</v>
      </c>
      <c r="E17" s="6">
        <v>1.1000000000000001</v>
      </c>
      <c r="F17" s="6">
        <v>8.6999999999999993</v>
      </c>
      <c r="G17" s="15">
        <v>50.9</v>
      </c>
      <c r="H17" s="2">
        <v>11.71</v>
      </c>
      <c r="I17" s="2">
        <v>22.09</v>
      </c>
    </row>
    <row r="18" spans="1:9" x14ac:dyDescent="0.25">
      <c r="A18" s="1"/>
      <c r="B18" s="9"/>
      <c r="C18" s="1">
        <f>SUM(C12:C17)</f>
        <v>750</v>
      </c>
      <c r="D18" s="10"/>
      <c r="E18" s="10"/>
      <c r="F18" s="10"/>
      <c r="G18" s="10"/>
      <c r="H18" s="2"/>
      <c r="I18" s="2"/>
    </row>
    <row r="19" spans="1:9" x14ac:dyDescent="0.25">
      <c r="A19" s="1"/>
      <c r="B19" s="11" t="s">
        <v>9</v>
      </c>
      <c r="C19" s="2">
        <f>C17+C15+C14+C13+C12+C11+C9+C10</f>
        <v>665</v>
      </c>
      <c r="D19" s="2">
        <f>D17+D15+D14+D13+D12+D11+D10+D9</f>
        <v>18.07</v>
      </c>
      <c r="E19" s="2">
        <f t="shared" ref="E19:H19" si="0">E17+E15+E14+E13+E12+E11+E10+E9</f>
        <v>17.71</v>
      </c>
      <c r="F19" s="2">
        <f t="shared" si="0"/>
        <v>71.39</v>
      </c>
      <c r="G19" s="2">
        <f t="shared" si="0"/>
        <v>591.65</v>
      </c>
      <c r="H19" s="2">
        <f t="shared" si="0"/>
        <v>101.99999999999999</v>
      </c>
      <c r="I19" s="2">
        <f>SUM(I9:I18)</f>
        <v>112.38</v>
      </c>
    </row>
    <row r="20" spans="1:9" x14ac:dyDescent="0.25">
      <c r="A20" s="1"/>
      <c r="B20" s="18" t="s">
        <v>16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VLOOKUP($B21,[3]Напитки!$A$5:$V$34,22,FALSE)</f>
        <v>ПР</v>
      </c>
      <c r="B21" s="3" t="s">
        <v>17</v>
      </c>
      <c r="C21" s="1">
        <f>VLOOKUP($B21,[3]Напитки!$A$5:$Q$34,2,FALSE)</f>
        <v>200</v>
      </c>
      <c r="D21" s="2">
        <f>VLOOKUP($B21,[3]Напитки!$A$5:$Q$34,5,FALSE)</f>
        <v>5.8</v>
      </c>
      <c r="E21" s="2">
        <f>VLOOKUP($B21,[3]Напитки!$A$5:$Q$34,6,FALSE)</f>
        <v>5</v>
      </c>
      <c r="F21" s="2">
        <f>VLOOKUP($B21,[3]Напитки!$A$5:$Q$34,7,FALSE)</f>
        <v>9.6</v>
      </c>
      <c r="G21" s="2">
        <f>VLOOKUP($B21,[3]Напитки!$A$5:$Q$34,8,FALSE)</f>
        <v>107</v>
      </c>
      <c r="H21" s="2"/>
      <c r="I21" s="2">
        <v>13.8</v>
      </c>
    </row>
    <row r="22" spans="1:9" x14ac:dyDescent="0.25">
      <c r="A22" s="1"/>
      <c r="B22" s="11" t="s">
        <v>9</v>
      </c>
      <c r="C22" s="1">
        <f t="shared" ref="C22:G22" si="1">SUM(C21)</f>
        <v>200</v>
      </c>
      <c r="D22" s="10">
        <f t="shared" si="1"/>
        <v>5.8</v>
      </c>
      <c r="E22" s="10">
        <f t="shared" si="1"/>
        <v>5</v>
      </c>
      <c r="F22" s="10">
        <f t="shared" si="1"/>
        <v>9.6</v>
      </c>
      <c r="G22" s="10">
        <f t="shared" si="1"/>
        <v>107</v>
      </c>
      <c r="H22" s="10"/>
      <c r="I22" s="10">
        <v>13.8</v>
      </c>
    </row>
    <row r="23" spans="1:9" x14ac:dyDescent="0.25">
      <c r="A23" s="1"/>
      <c r="B23" s="18" t="s">
        <v>12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22.5" x14ac:dyDescent="0.25">
      <c r="A26" s="1" t="s">
        <v>34</v>
      </c>
      <c r="B26" s="3" t="s">
        <v>35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5.9</v>
      </c>
      <c r="I26" s="2">
        <v>34.58</v>
      </c>
    </row>
    <row r="27" spans="1:9" x14ac:dyDescent="0.25">
      <c r="A27" s="1">
        <v>88</v>
      </c>
      <c r="B27" s="12" t="s">
        <v>36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10.87</v>
      </c>
      <c r="I27" s="2">
        <v>10.87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37</v>
      </c>
      <c r="B29" s="12" t="s">
        <v>38</v>
      </c>
      <c r="C29" s="1">
        <v>100</v>
      </c>
      <c r="D29" s="6">
        <v>6.96</v>
      </c>
      <c r="E29" s="6">
        <v>8.01</v>
      </c>
      <c r="F29" s="6">
        <v>21.61</v>
      </c>
      <c r="G29" s="6">
        <v>283</v>
      </c>
      <c r="H29" s="1">
        <v>57.38</v>
      </c>
      <c r="I29" s="1">
        <v>57.38</v>
      </c>
    </row>
    <row r="30" spans="1:9" ht="57" thickBot="1" x14ac:dyDescent="0.3">
      <c r="A30" s="1" t="s">
        <v>39</v>
      </c>
      <c r="B30" s="3" t="s">
        <v>40</v>
      </c>
      <c r="C30" s="1">
        <v>150</v>
      </c>
      <c r="D30" s="27">
        <v>8.3000000000000007</v>
      </c>
      <c r="E30" s="28">
        <v>6.3</v>
      </c>
      <c r="F30" s="28">
        <v>36</v>
      </c>
      <c r="G30" s="28">
        <v>233.7</v>
      </c>
      <c r="H30" s="2">
        <v>18.57</v>
      </c>
      <c r="I30" s="2">
        <v>18.57</v>
      </c>
    </row>
    <row r="31" spans="1:9" ht="45.75" thickTop="1" x14ac:dyDescent="0.25">
      <c r="A31" s="1" t="str">
        <f>VLOOKUP($B31,[3]Выпека!$A$5:$V$56,22,FALSE)</f>
        <v>ПР</v>
      </c>
      <c r="B31" s="3" t="s">
        <v>11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1.93</v>
      </c>
      <c r="I31" s="2">
        <v>1.93</v>
      </c>
    </row>
    <row r="32" spans="1:9" ht="33.75" x14ac:dyDescent="0.25">
      <c r="A32" s="1" t="str">
        <f>VLOOKUP($B32,[3]Выпека!$A$5:$V$56,22,FALSE)</f>
        <v>ПР</v>
      </c>
      <c r="B32" s="3" t="s">
        <v>13</v>
      </c>
      <c r="C32" s="7">
        <v>50</v>
      </c>
      <c r="D32" s="16">
        <v>3.83</v>
      </c>
      <c r="E32" s="16">
        <v>0.5</v>
      </c>
      <c r="F32" s="16">
        <v>0.75</v>
      </c>
      <c r="G32" s="16">
        <v>116.9</v>
      </c>
      <c r="H32" s="2">
        <v>4.5199999999999996</v>
      </c>
      <c r="I32" s="2">
        <v>4.5199999999999996</v>
      </c>
    </row>
    <row r="33" spans="1:9" ht="22.5" x14ac:dyDescent="0.25">
      <c r="A33" s="1" t="s">
        <v>18</v>
      </c>
      <c r="B33" s="3" t="s">
        <v>41</v>
      </c>
      <c r="C33" s="7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2.83</v>
      </c>
      <c r="I33" s="2">
        <v>2.83</v>
      </c>
    </row>
    <row r="34" spans="1:9" x14ac:dyDescent="0.25">
      <c r="A34" s="1"/>
      <c r="B34" s="11" t="s">
        <v>9</v>
      </c>
      <c r="C34" s="18">
        <f t="shared" ref="C34:I34" si="2">C33+C32+C31+C30+C29+C27+C26</f>
        <v>830</v>
      </c>
      <c r="D34" s="18">
        <f t="shared" si="2"/>
        <v>22.98</v>
      </c>
      <c r="E34" s="18">
        <f t="shared" si="2"/>
        <v>25.28</v>
      </c>
      <c r="F34" s="18">
        <f t="shared" si="2"/>
        <v>89</v>
      </c>
      <c r="G34" s="18">
        <f t="shared" si="2"/>
        <v>910.83</v>
      </c>
      <c r="H34" s="10">
        <f>H33+H32+H31+H30+H29+H27+H26</f>
        <v>102.00000000000001</v>
      </c>
      <c r="I34" s="10">
        <f t="shared" si="2"/>
        <v>130.68</v>
      </c>
    </row>
    <row r="35" spans="1:9" x14ac:dyDescent="0.25">
      <c r="A35" s="1"/>
      <c r="B35" s="18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9" t="s">
        <v>19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[1]выпечка!$A$1:$R$52, 17, FALSE)</f>
        <v>424</v>
      </c>
      <c r="B37" s="3" t="s">
        <v>42</v>
      </c>
      <c r="C37" s="7">
        <v>100</v>
      </c>
      <c r="D37" s="8">
        <v>3.12</v>
      </c>
      <c r="E37" s="8">
        <v>5.22</v>
      </c>
      <c r="F37" s="8">
        <v>10.34</v>
      </c>
      <c r="G37" s="8">
        <v>15.98</v>
      </c>
      <c r="H37" s="2"/>
      <c r="I37" s="2">
        <v>14.98</v>
      </c>
    </row>
    <row r="38" spans="1:9" ht="33.75" x14ac:dyDescent="0.25">
      <c r="A38" s="5" t="s">
        <v>15</v>
      </c>
      <c r="B38" s="3" t="s">
        <v>43</v>
      </c>
      <c r="C38" s="7">
        <v>200</v>
      </c>
      <c r="D38" s="6">
        <v>0.4</v>
      </c>
      <c r="E38" s="6">
        <v>0.1</v>
      </c>
      <c r="F38" s="6">
        <v>18.399999999999999</v>
      </c>
      <c r="G38" s="15">
        <v>75.8</v>
      </c>
      <c r="H38" s="10"/>
      <c r="I38" s="2">
        <v>25</v>
      </c>
    </row>
    <row r="39" spans="1:9" x14ac:dyDescent="0.25">
      <c r="A39" s="1"/>
      <c r="B39" s="9" t="s">
        <v>9</v>
      </c>
      <c r="C39" s="29">
        <f>C38+C37</f>
        <v>300</v>
      </c>
      <c r="D39" s="29">
        <f t="shared" ref="D39:G39" si="3">D38+D37</f>
        <v>3.52</v>
      </c>
      <c r="E39" s="29">
        <f t="shared" si="3"/>
        <v>5.3199999999999994</v>
      </c>
      <c r="F39" s="29">
        <f t="shared" si="3"/>
        <v>28.74</v>
      </c>
      <c r="G39" s="29">
        <f t="shared" si="3"/>
        <v>91.78</v>
      </c>
      <c r="H39" s="2"/>
      <c r="I39" s="10">
        <f>SUM(I37:I38)</f>
        <v>39.980000000000004</v>
      </c>
    </row>
    <row r="40" spans="1:9" x14ac:dyDescent="0.25">
      <c r="A40" s="5"/>
      <c r="B40" s="12"/>
      <c r="C40" s="7"/>
      <c r="D40" s="6"/>
      <c r="E40" s="6"/>
      <c r="F40" s="6"/>
      <c r="G40" s="6"/>
      <c r="H40" s="2"/>
      <c r="I40" s="2"/>
    </row>
    <row r="41" spans="1:9" x14ac:dyDescent="0.25">
      <c r="A41" s="5"/>
      <c r="B41" s="9"/>
      <c r="C41" s="10"/>
      <c r="D41" s="10"/>
      <c r="E41" s="10"/>
      <c r="F41" s="10"/>
      <c r="G41" s="10"/>
      <c r="H41" s="17"/>
      <c r="I41" s="10"/>
    </row>
    <row r="42" spans="1:9" x14ac:dyDescent="0.25">
      <c r="A42" s="1"/>
      <c r="B42" s="9"/>
      <c r="C42" s="10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2024-12-23T02:00:48Z</dcterms:modified>
</cp:coreProperties>
</file>