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0D7163D8-D1E8-43CE-AE5E-953EECE91415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I41" i="1"/>
  <c r="G41" i="1"/>
  <c r="G50" i="1" s="1"/>
  <c r="F41" i="1"/>
  <c r="F50" i="1" s="1"/>
  <c r="E41" i="1"/>
  <c r="E50" i="1" s="1"/>
  <c r="D41" i="1"/>
  <c r="D50" i="1" s="1"/>
  <c r="C41" i="1"/>
  <c r="A39" i="1"/>
  <c r="I37" i="1"/>
  <c r="H37" i="1"/>
  <c r="G37" i="1"/>
  <c r="F37" i="1"/>
  <c r="E37" i="1"/>
  <c r="D37" i="1"/>
  <c r="C37" i="1"/>
  <c r="A33" i="1"/>
  <c r="A32" i="1"/>
  <c r="E23" i="1"/>
  <c r="I22" i="1"/>
  <c r="G22" i="1"/>
  <c r="G23" i="1" s="1"/>
  <c r="F22" i="1"/>
  <c r="F23" i="1" s="1"/>
  <c r="E22" i="1"/>
  <c r="D22" i="1"/>
  <c r="D23" i="1" s="1"/>
  <c r="C22" i="1"/>
  <c r="C23" i="1" s="1"/>
  <c r="A2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<sst xmlns="http://schemas.openxmlformats.org/spreadsheetml/2006/main" count="50" uniqueCount="47">
  <si>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</si>
  <si>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</si>
  <si>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</si>
  <si>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</si>
  <si>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</si>
  <si>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</si>
  <si>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</si>
  <si>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</si>
  <si>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</si>
  <si>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</si>
  <si>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</si>
  <si>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</si>
  <si>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</si>
  <si>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II завтрак</t>
  </si>
  <si>
    <t xml:space="preserve">МОЛОКО </t>
  </si>
  <si>
    <t>Горячий обед</t>
  </si>
  <si>
    <t>Полдник</t>
  </si>
  <si>
    <t xml:space="preserve">питание детей </t>
  </si>
  <si>
    <t>2гн</t>
  </si>
  <si>
    <t xml:space="preserve">ХЛЕБ ПШЕНИЧНЫЙ </t>
  </si>
  <si>
    <t xml:space="preserve">КОФЕЙНЫЙ НАПИТОК С МОЛОКОМ </t>
  </si>
  <si>
    <t>18  октября 2024г</t>
  </si>
  <si>
    <t>(начальная с 7 до 11 лет)</t>
  </si>
  <si>
    <t>цена с меньшей наценкой</t>
  </si>
  <si>
    <t>Цена с наценкой49%</t>
  </si>
  <si>
    <t>ИКРА КАБАЧКОВАЯ</t>
  </si>
  <si>
    <t>КОТЛЕТЫ ДОМАШНИЕ</t>
  </si>
  <si>
    <t>1г</t>
  </si>
  <si>
    <t xml:space="preserve">МАКАРОННЫЕ ОТВАРНЫЕ </t>
  </si>
  <si>
    <t>21гн</t>
  </si>
  <si>
    <t>КОМПОТ ИЗ ПЛОДОВ  СУШЕНЫХ (урюк)</t>
  </si>
  <si>
    <t>23гн</t>
  </si>
  <si>
    <t>13з</t>
  </si>
  <si>
    <t>САЛАТ ИЗ СВЕКЛЫ ОТВАРНОЙ</t>
  </si>
  <si>
    <t>СУП ГОРОХОВЫЙ</t>
  </si>
  <si>
    <t>РЫБА, ТУШЕННАЯ В ТОМАТЕ С ОВОЩАМИ (65/35)</t>
  </si>
  <si>
    <t>54-11г-2020</t>
  </si>
  <si>
    <t>КАРТОФЕЛЬ ОТВАРНОЙ</t>
  </si>
  <si>
    <t>ХЛЕБ ПШЕНИЧНЫЙ</t>
  </si>
  <si>
    <t>ХЛЕБ РЖАНО-ПШЕНИЧНЫЙ</t>
  </si>
  <si>
    <t>ХЛЕБ РЖАНОЙ</t>
  </si>
  <si>
    <t>КОМПОТ ИЗ СМЕСИ СУХОФРУКТОВ</t>
  </si>
  <si>
    <t>БУЛОЧКА ДОРОЖНАЯ</t>
  </si>
  <si>
    <t>54-2гн 2020</t>
  </si>
  <si>
    <t>ЧАЙ С МОЛОКОМ</t>
  </si>
  <si>
    <t xml:space="preserve">Итого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</si>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</sst>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50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25" t="s">
        <v>5</v>
      </c>
      <c r="H5" s="25" t="s">
        <v>23</v>
      </c>
      <c r="I5" s="25" t="s">
        <v>24</v>
      </c>
    </row>
    <row r="6" spans="1:9" ht="45" x14ac:dyDescent="0.25">
      <c r="A6" s="23"/>
      <c r="B6" s="23"/>
      <c r="C6" s="24"/>
      <c r="D6" s="15" t="s">
        <v>6</v>
      </c>
      <c r="E6" s="15" t="s">
        <v>7</v>
      </c>
      <c r="F6" s="15" t="s">
        <v>8</v>
      </c>
      <c r="G6" s="25"/>
      <c r="H6" s="25"/>
      <c r="I6" s="25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4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25</v>
      </c>
      <c r="C9" s="8">
        <v>40</v>
      </c>
      <c r="D9" s="6">
        <v>0.4</v>
      </c>
      <c r="E9" s="6">
        <v>3.94</v>
      </c>
      <c r="F9" s="6">
        <v>5.62</v>
      </c>
      <c r="G9" s="7">
        <v>27.7</v>
      </c>
      <c r="H9" s="2">
        <v>10.56</v>
      </c>
      <c r="I9" s="2">
        <v>11.97</v>
      </c>
    </row>
    <row r="10" spans="1:9" ht="33.75" x14ac:dyDescent="0.25">
      <c r="A10" s="1">
        <v>271</v>
      </c>
      <c r="B10" s="3" t="s">
        <v>26</v>
      </c>
      <c r="C10" s="8">
        <v>100</v>
      </c>
      <c r="D10" s="9">
        <v>5.61</v>
      </c>
      <c r="E10" s="9">
        <v>7.6</v>
      </c>
      <c r="F10" s="9">
        <v>5.84</v>
      </c>
      <c r="G10" s="16">
        <v>124</v>
      </c>
      <c r="H10" s="2">
        <v>60.03</v>
      </c>
      <c r="I10" s="2">
        <v>60.03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17"/>
      <c r="B12" s="18"/>
      <c r="C12" s="4"/>
      <c r="D12" s="6"/>
      <c r="E12" s="6"/>
      <c r="F12" s="6"/>
      <c r="G12" s="7"/>
      <c r="H12" s="1"/>
      <c r="I12" s="1"/>
    </row>
    <row r="13" spans="1:9" ht="45" x14ac:dyDescent="0.25">
      <c r="A13" s="1" t="s">
        <v>27</v>
      </c>
      <c r="B13" s="3" t="s">
        <v>28</v>
      </c>
      <c r="C13" s="26">
        <v>150</v>
      </c>
      <c r="D13" s="27">
        <v>5.4</v>
      </c>
      <c r="E13" s="27">
        <v>4.9000000000000004</v>
      </c>
      <c r="F13" s="27">
        <v>22.8</v>
      </c>
      <c r="G13" s="27">
        <v>196.8</v>
      </c>
      <c r="H13" s="28">
        <v>11.8</v>
      </c>
      <c r="I13" s="28">
        <v>11.8</v>
      </c>
    </row>
    <row r="14" spans="1:9" ht="33.75" x14ac:dyDescent="0.25">
      <c r="A14" s="1" t="str">
        <f>VLOOKUP($B14,[1]Выпека!$A$5:$V$56,22,FALSE)</f>
        <v>ПР</v>
      </c>
      <c r="B14" s="3" t="s">
        <v>19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2.58</v>
      </c>
    </row>
    <row r="15" spans="1:9" ht="45" x14ac:dyDescent="0.25">
      <c r="A15" s="1" t="str">
        <f>VLOOKUP($B15,[1]Выпека!$A$5:$V$56,22,FALSE)</f>
        <v>ПР</v>
      </c>
      <c r="B15" s="3" t="s">
        <v>11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1.84</v>
      </c>
      <c r="I15" s="2">
        <v>1.84</v>
      </c>
    </row>
    <row r="16" spans="1:9" ht="56.25" x14ac:dyDescent="0.25">
      <c r="A16" s="1" t="s">
        <v>29</v>
      </c>
      <c r="B16" s="3" t="s">
        <v>30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67.5" x14ac:dyDescent="0.25">
      <c r="A17" s="5" t="s">
        <v>31</v>
      </c>
      <c r="B17" s="3" t="s">
        <v>20</v>
      </c>
      <c r="C17" s="8">
        <v>200</v>
      </c>
      <c r="D17" s="2">
        <v>3.8</v>
      </c>
      <c r="E17" s="2">
        <v>2.9</v>
      </c>
      <c r="F17" s="2">
        <v>11.3</v>
      </c>
      <c r="G17" s="2">
        <v>86</v>
      </c>
      <c r="H17" s="2">
        <v>15.19</v>
      </c>
      <c r="I17" s="2">
        <v>15.19</v>
      </c>
    </row>
    <row r="18" spans="1:9" x14ac:dyDescent="0.25">
      <c r="A18" s="1"/>
      <c r="B18" s="3"/>
      <c r="C18" s="4"/>
      <c r="D18" s="9"/>
      <c r="E18" s="9"/>
      <c r="F18" s="9"/>
      <c r="G18" s="9"/>
      <c r="H18" s="2"/>
      <c r="I18" s="2"/>
    </row>
    <row r="19" spans="1:9" x14ac:dyDescent="0.25">
      <c r="A19" s="1"/>
      <c r="B19" s="12" t="s">
        <v>12</v>
      </c>
      <c r="C19" s="11">
        <f>C18+C17+C15+C14+C13+C10+C9</f>
        <v>540</v>
      </c>
      <c r="D19" s="11">
        <f>D18+D17+D15+D14+D13+D10+D9</f>
        <v>19.919999999999998</v>
      </c>
      <c r="E19" s="11">
        <f>E18+E17+E15+E14+E13+E10+E9</f>
        <v>20.010000000000002</v>
      </c>
      <c r="F19" s="11">
        <f>F18+F17+F15+F14+F13+F10+F9</f>
        <v>60.63</v>
      </c>
      <c r="G19" s="11">
        <f>G18+G17+G15+G14+G13+G10+G9</f>
        <v>576.97</v>
      </c>
      <c r="H19" s="11">
        <f>H17+H15+H14+H13+H10+H9</f>
        <v>102</v>
      </c>
      <c r="I19" s="11">
        <f>I17+I15+I14+I13+I10+I9</f>
        <v>103.41</v>
      </c>
    </row>
    <row r="20" spans="1:9" x14ac:dyDescent="0.25">
      <c r="A20" s="1"/>
      <c r="B20" s="12"/>
      <c r="C20" s="14"/>
      <c r="D20" s="14"/>
      <c r="E20" s="14"/>
      <c r="F20" s="14"/>
      <c r="G20" s="14"/>
      <c r="H20" s="11"/>
      <c r="I20" s="11"/>
    </row>
    <row r="21" spans="1:9" x14ac:dyDescent="0.25">
      <c r="A21" s="1"/>
      <c r="B21" s="14" t="s">
        <v>13</v>
      </c>
      <c r="C21" s="1"/>
      <c r="D21" s="1"/>
      <c r="E21" s="1"/>
      <c r="F21" s="1"/>
      <c r="G21" s="1"/>
      <c r="H21" s="1"/>
      <c r="I21" s="1"/>
    </row>
    <row r="22" spans="1:9" x14ac:dyDescent="0.25">
      <c r="A22" s="1" t="str">
        <f>VLOOKUP($B22,[1]Напитки!$A$5:$V$34,22,FALSE)</f>
        <v>ПР</v>
      </c>
      <c r="B22" s="3" t="s">
        <v>14</v>
      </c>
      <c r="C22" s="1">
        <f>VLOOKUP($B22,[1]Напитки!$A$5:$Q$34,2,FALSE)</f>
        <v>200</v>
      </c>
      <c r="D22" s="2">
        <f>VLOOKUP($B22,[1]Напитки!$A$5:$Q$34,5,FALSE)</f>
        <v>5.8</v>
      </c>
      <c r="E22" s="2">
        <f>VLOOKUP($B22,[1]Напитки!$A$5:$Q$34,6,FALSE)</f>
        <v>5</v>
      </c>
      <c r="F22" s="2">
        <f>VLOOKUP($B22,[1]Напитки!$A$5:$Q$34,7,FALSE)</f>
        <v>9.6</v>
      </c>
      <c r="G22" s="2">
        <f>VLOOKUP($B22,[1]Напитки!$A$5:$Q$34,8,FALSE)</f>
        <v>107</v>
      </c>
      <c r="H22" s="2"/>
      <c r="I22" s="2">
        <f>I23</f>
        <v>13.8</v>
      </c>
    </row>
    <row r="23" spans="1:9" x14ac:dyDescent="0.25">
      <c r="A23" s="1"/>
      <c r="B23" s="12" t="s">
        <v>12</v>
      </c>
      <c r="C23" s="1">
        <f>SUM(C22)</f>
        <v>200</v>
      </c>
      <c r="D23" s="11">
        <f>SUM(D22)</f>
        <v>5.8</v>
      </c>
      <c r="E23" s="11">
        <f>SUM(E22)</f>
        <v>5</v>
      </c>
      <c r="F23" s="11">
        <f>SUM(F22)</f>
        <v>9.6</v>
      </c>
      <c r="G23" s="11">
        <f>SUM(G22)</f>
        <v>107</v>
      </c>
      <c r="H23" s="11"/>
      <c r="I23" s="11">
        <v>13.8</v>
      </c>
    </row>
    <row r="24" spans="1:9" x14ac:dyDescent="0.25">
      <c r="A24" s="1"/>
      <c r="B24" s="14" t="s">
        <v>15</v>
      </c>
      <c r="C24" s="1"/>
      <c r="D24" s="2"/>
      <c r="E24" s="2"/>
      <c r="F24" s="2"/>
      <c r="G24" s="2"/>
      <c r="H24" s="2"/>
      <c r="I24" s="2"/>
    </row>
    <row r="25" spans="1:9" ht="45" x14ac:dyDescent="0.25">
      <c r="A25" s="1" t="s">
        <v>32</v>
      </c>
      <c r="B25" s="3" t="s">
        <v>33</v>
      </c>
      <c r="C25" s="4">
        <v>60</v>
      </c>
      <c r="D25" s="6">
        <v>0.8</v>
      </c>
      <c r="E25" s="6">
        <v>2.7</v>
      </c>
      <c r="F25" s="6">
        <v>14.6</v>
      </c>
      <c r="G25" s="7">
        <v>45.6</v>
      </c>
      <c r="H25" s="2">
        <v>3.79</v>
      </c>
      <c r="I25" s="2">
        <v>5.56</v>
      </c>
    </row>
    <row r="26" spans="1:9" x14ac:dyDescent="0.25">
      <c r="A26" s="1">
        <v>102</v>
      </c>
      <c r="B26" s="13" t="s">
        <v>34</v>
      </c>
      <c r="C26" s="4">
        <v>250</v>
      </c>
      <c r="D26" s="9">
        <v>5.49</v>
      </c>
      <c r="E26" s="9">
        <v>5.27</v>
      </c>
      <c r="F26" s="9">
        <v>7.34</v>
      </c>
      <c r="G26" s="16">
        <v>145.75</v>
      </c>
      <c r="H26" s="2">
        <v>9.7899999999999991</v>
      </c>
      <c r="I26" s="2">
        <v>9.7899999999999991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x14ac:dyDescent="0.25">
      <c r="A28" s="1">
        <v>229</v>
      </c>
      <c r="B28" s="13" t="s">
        <v>35</v>
      </c>
      <c r="C28" s="4">
        <v>100</v>
      </c>
      <c r="D28" s="9">
        <v>9.6300000000000008</v>
      </c>
      <c r="E28" s="9">
        <v>7.43</v>
      </c>
      <c r="F28" s="9">
        <v>25.7</v>
      </c>
      <c r="G28" s="16">
        <v>157.5</v>
      </c>
      <c r="H28" s="1">
        <v>58.24</v>
      </c>
      <c r="I28" s="1">
        <v>58.24</v>
      </c>
    </row>
    <row r="29" spans="1:9" x14ac:dyDescent="0.25">
      <c r="A29" s="1"/>
      <c r="B29" s="3"/>
      <c r="C29" s="4"/>
      <c r="D29" s="9"/>
      <c r="E29" s="9"/>
      <c r="F29" s="9"/>
      <c r="G29" s="16"/>
      <c r="H29" s="1"/>
      <c r="I29" s="1"/>
    </row>
    <row r="30" spans="1:9" ht="45" x14ac:dyDescent="0.25">
      <c r="A30" s="5" t="s">
        <v>36</v>
      </c>
      <c r="B30" s="3" t="s">
        <v>37</v>
      </c>
      <c r="C30" s="8">
        <v>150</v>
      </c>
      <c r="D30" s="6">
        <v>3.2</v>
      </c>
      <c r="E30" s="6">
        <v>5.2</v>
      </c>
      <c r="F30" s="6">
        <v>29.8</v>
      </c>
      <c r="G30" s="7">
        <v>169.4</v>
      </c>
      <c r="H30" s="1">
        <v>21.27</v>
      </c>
      <c r="I30" s="1">
        <v>21.27</v>
      </c>
    </row>
    <row r="31" spans="1:9" x14ac:dyDescent="0.25">
      <c r="A31" s="1" t="s">
        <v>10</v>
      </c>
      <c r="B31" s="18" t="s">
        <v>38</v>
      </c>
      <c r="C31" s="8">
        <v>50</v>
      </c>
      <c r="D31" s="26">
        <v>3.83</v>
      </c>
      <c r="E31" s="26">
        <v>0.5</v>
      </c>
      <c r="F31" s="26">
        <v>0.75</v>
      </c>
      <c r="G31" s="26">
        <v>116.9</v>
      </c>
      <c r="H31" s="2">
        <v>4.3</v>
      </c>
      <c r="I31" s="2">
        <v>4.3</v>
      </c>
    </row>
    <row r="32" spans="1:9" ht="48" x14ac:dyDescent="0.25">
      <c r="A32" s="1" t="e">
        <f>VLOOKUP($B32,[1]Выпека!$A$5:$V$56,22,FALSE)</f>
        <v>#N/A</v>
      </c>
      <c r="B32" s="29" t="s">
        <v>39</v>
      </c>
      <c r="C32" s="4">
        <v>30</v>
      </c>
      <c r="D32" s="9">
        <v>2</v>
      </c>
      <c r="E32" s="9">
        <v>0.4</v>
      </c>
      <c r="F32" s="9">
        <v>10</v>
      </c>
      <c r="G32" s="9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40</v>
      </c>
      <c r="C33" s="1">
        <v>20</v>
      </c>
      <c r="D33" s="9">
        <v>1.1200000000000001</v>
      </c>
      <c r="E33" s="9">
        <v>0.22</v>
      </c>
      <c r="F33" s="9">
        <v>0.34</v>
      </c>
      <c r="G33" s="9">
        <v>45.98</v>
      </c>
      <c r="H33" s="2">
        <v>1.84</v>
      </c>
      <c r="I33" s="2">
        <v>1.84</v>
      </c>
    </row>
    <row r="34" spans="1:9" x14ac:dyDescent="0.25">
      <c r="A34" s="1"/>
      <c r="B34" s="3"/>
      <c r="C34" s="1"/>
      <c r="D34" s="9"/>
      <c r="E34" s="9"/>
      <c r="F34" s="9"/>
      <c r="G34" s="9"/>
      <c r="H34" s="2"/>
      <c r="I34" s="2"/>
    </row>
    <row r="35" spans="1:9" ht="45" x14ac:dyDescent="0.25">
      <c r="A35" s="1" t="s">
        <v>18</v>
      </c>
      <c r="B35" s="3" t="s">
        <v>41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2.77</v>
      </c>
      <c r="I35" s="2">
        <v>7.74</v>
      </c>
    </row>
    <row r="36" spans="1:9" x14ac:dyDescent="0.25">
      <c r="A36" s="1"/>
      <c r="B36" s="3"/>
      <c r="C36" s="4"/>
      <c r="D36" s="9"/>
      <c r="E36" s="9"/>
      <c r="F36" s="9"/>
      <c r="G36" s="9"/>
      <c r="H36" s="2"/>
      <c r="I36" s="2"/>
    </row>
    <row r="37" spans="1:9" x14ac:dyDescent="0.25">
      <c r="A37" s="1"/>
      <c r="B37" s="12" t="s">
        <v>12</v>
      </c>
      <c r="C37" s="19">
        <f>C35+C33+C31+C30+C28+C26+C25</f>
        <v>830</v>
      </c>
      <c r="D37" s="11">
        <f>D35+D33+D31+D30+D28+D26+D25</f>
        <v>24.170000000000005</v>
      </c>
      <c r="E37" s="11">
        <f>E35+E33+E31+E30+E28+E26+E25</f>
        <v>21.419999999999998</v>
      </c>
      <c r="F37" s="11">
        <f>F35+F33+F31+F30+F28+F26+F25</f>
        <v>94.23</v>
      </c>
      <c r="G37" s="11">
        <f>G35+G33+G31+G30+G28+G26+G25</f>
        <v>748.03000000000009</v>
      </c>
      <c r="H37" s="11">
        <f>SUM(H25:H36)</f>
        <v>101.99999999999999</v>
      </c>
      <c r="I37" s="11">
        <f>SUM(I25:I35)</f>
        <v>108.74</v>
      </c>
    </row>
    <row r="38" spans="1:9" x14ac:dyDescent="0.25">
      <c r="A38" s="1"/>
      <c r="B38" s="10" t="s">
        <v>16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42</v>
      </c>
      <c r="C39" s="8">
        <v>100</v>
      </c>
      <c r="D39" s="9">
        <v>3.12</v>
      </c>
      <c r="E39" s="9">
        <v>5.22</v>
      </c>
      <c r="F39" s="9">
        <v>11.34</v>
      </c>
      <c r="G39" s="9">
        <v>145.97999999999999</v>
      </c>
      <c r="H39" s="2"/>
      <c r="I39" s="2">
        <v>14.96</v>
      </c>
    </row>
    <row r="40" spans="1:9" ht="22.5" x14ac:dyDescent="0.25">
      <c r="A40" s="5" t="s">
        <v>43</v>
      </c>
      <c r="B40" s="13" t="s">
        <v>44</v>
      </c>
      <c r="C40" s="8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6.66</v>
      </c>
    </row>
    <row r="41" spans="1:9" x14ac:dyDescent="0.25">
      <c r="A41" s="5"/>
      <c r="B41" s="10" t="s">
        <v>45</v>
      </c>
      <c r="C41" s="11">
        <f>C40+C39</f>
        <v>300</v>
      </c>
      <c r="D41" s="11">
        <f>D40+D39</f>
        <v>3.22</v>
      </c>
      <c r="E41" s="11">
        <f>E40+E39</f>
        <v>5.3199999999999994</v>
      </c>
      <c r="F41" s="11">
        <f>F40+F39</f>
        <v>27.04</v>
      </c>
      <c r="G41" s="11">
        <f>G40+G39</f>
        <v>212.88</v>
      </c>
      <c r="H41" s="14"/>
      <c r="I41" s="11">
        <f>SUM(I39:I40)</f>
        <v>21.62</v>
      </c>
    </row>
    <row r="42" spans="1:9" x14ac:dyDescent="0.25">
      <c r="A42" s="1"/>
      <c r="B42" s="10"/>
      <c r="C42" s="11"/>
      <c r="D42" s="11"/>
      <c r="E42" s="11"/>
      <c r="F42" s="11"/>
      <c r="G42" s="11"/>
      <c r="H42" s="11"/>
      <c r="I42" s="11"/>
    </row>
    <row r="43" spans="1:9" x14ac:dyDescent="0.25">
      <c r="A43" s="1"/>
      <c r="B43" s="3"/>
      <c r="C43" s="1"/>
      <c r="D43" s="2"/>
      <c r="E43" s="2"/>
      <c r="F43" s="2"/>
      <c r="G43" s="2"/>
      <c r="H43" s="2"/>
      <c r="I43" s="2"/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4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 t="s">
        <v>46</v>
      </c>
      <c r="C50" s="1"/>
      <c r="D50" s="11">
        <f>D41+D37+D19</f>
        <v>47.31</v>
      </c>
      <c r="E50" s="11">
        <f t="shared" ref="E50:G50" si="0">E41+E37+E19</f>
        <v>46.75</v>
      </c>
      <c r="F50" s="11">
        <f t="shared" si="0"/>
        <v>181.9</v>
      </c>
      <c r="G50" s="11">
        <f t="shared" si="0"/>
        <v>1537.88</v>
      </c>
      <c r="H50" s="11"/>
      <c r="I50" s="11">
        <f>I49+H47</f>
        <v>0</v>
      </c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/>
      <c r="E53" s="11"/>
      <c r="F53" s="11"/>
      <c r="G53" s="11"/>
      <c r="H53" s="11"/>
      <c r="I53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2024-10-16T06:54:57Z</dcterms:modified>
</cp:coreProperties>
</file>