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Сентябрь\"/>
    </mc:Choice>
  </mc:AlternateContent>
  <xr:revisionPtr revIDLastSave="0" documentId="13_ncr:1_{795D6325-F2EF-4B9D-90B5-5D14BC96FBAF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G48" i="1" s="1"/>
  <c r="F41" i="1"/>
  <c r="F48" i="1" s="1"/>
  <c r="E41" i="1"/>
  <c r="E48" i="1" s="1"/>
  <c r="D41" i="1"/>
  <c r="D48" i="1" s="1"/>
  <c r="C41" i="1"/>
  <c r="I35" i="1"/>
  <c r="H35" i="1"/>
  <c r="G35" i="1"/>
  <c r="F35" i="1"/>
  <c r="E35" i="1"/>
  <c r="D35" i="1"/>
  <c r="C35" i="1"/>
  <c r="A30" i="1"/>
  <c r="I23" i="1"/>
  <c r="I22" i="1" s="1"/>
  <c r="G22" i="1"/>
  <c r="G23" i="1" s="1"/>
  <c r="F22" i="1"/>
  <c r="F23" i="1" s="1"/>
  <c r="E22" i="1"/>
  <c r="E23" i="1" s="1"/>
  <c r="D22" i="1"/>
  <c r="D23" i="1" s="1"/>
  <c r="C22" i="1"/>
  <c r="C23" i="1" s="1"/>
  <c r="A22" i="1"/>
  <c r="I20" i="1"/>
  <c r="H20" i="1"/>
  <c r="G20" i="1"/>
  <c r="F20" i="1"/>
  <c r="E20" i="1"/>
  <c r="D20" i="1"/>
  <c r="C19" i="1"/>
  <c r="C20" i="1" s="1"/>
  <c r="G17" i="1"/>
  <c r="F17" i="1"/>
  <c r="E17" i="1"/>
  <c r="D17" i="1"/>
  <c r="C17" i="1"/>
  <c r="A17" i="1"/>
  <c r="A15" i="1"/>
</calcChain>
</file>

<file path=xl/sharedStrings.xml><?xml version="1.0" encoding="utf-8"?>
<sst xmlns="http://schemas.openxmlformats.org/spreadsheetml/2006/main" count="57" uniqueCount="49">
  <si>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</si>
  <si>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</si>
  <si>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</si>
  <si>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</si>
  <si>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</si>
  <si>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</si>
  <si>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</si>
  <si>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</si>
  <si>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</si>
  <si>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</si>
  <si>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</si>
  <si>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</si>
  <si>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II завтрак</t>
  </si>
  <si>
    <t xml:space="preserve">МОЛОКО </t>
  </si>
  <si>
    <t>Полдник</t>
  </si>
  <si>
    <t>ЧАЙ С САХАРОМ</t>
  </si>
  <si>
    <t xml:space="preserve"> с 7 до 11 лет</t>
  </si>
  <si>
    <t>Пюре из яблок для раннего развития</t>
  </si>
  <si>
    <t>ХЛЕБ ПШЕНИЧНЫЙ (30)</t>
  </si>
  <si>
    <t>ХЛЕБ ПШЕНИЧНЫЙ (50)</t>
  </si>
  <si>
    <t>27 сентября 2024г</t>
  </si>
  <si>
    <t xml:space="preserve">питание детей </t>
  </si>
  <si>
    <t>Цена с меньшей  наценкой</t>
  </si>
  <si>
    <t>Цена с наценкой 70 %</t>
  </si>
  <si>
    <t>2з</t>
  </si>
  <si>
    <t xml:space="preserve"> СВЕЖИЙ   ОГУРЕЦ </t>
  </si>
  <si>
    <t>25м</t>
  </si>
  <si>
    <t>ШНИЦЕЛЬ из КУРИЦЫ</t>
  </si>
  <si>
    <t>54-8з-2011</t>
  </si>
  <si>
    <t>CАЛАТ ИЗ БЕЛОКОЧАННОЙ КАПУСТЫ с МОРКОВЬЮ</t>
  </si>
  <si>
    <t>6г</t>
  </si>
  <si>
    <t>РИС ОТВАРНОЙ</t>
  </si>
  <si>
    <t>4м</t>
  </si>
  <si>
    <t>КОТЛЕТЫ ИЗ ГОВЯИНЫ</t>
  </si>
  <si>
    <t>ХЛЕБ РЖАНО-ПШЕНИЧНЫЙ</t>
  </si>
  <si>
    <t>НЕКТАР ФРУКТОВЫЙ</t>
  </si>
  <si>
    <t>2гн</t>
  </si>
  <si>
    <t>Горяий обед</t>
  </si>
  <si>
    <t>13-З</t>
  </si>
  <si>
    <t>САЛАТ ИЗ СЫРЫХ ОВОЩЕЙ</t>
  </si>
  <si>
    <t>102-2011</t>
  </si>
  <si>
    <t>СУП ГОРОХОВЫЙ</t>
  </si>
  <si>
    <t>11м</t>
  </si>
  <si>
    <t>ЖАРКОЕ ПО-ДОМАШНЕМУ</t>
  </si>
  <si>
    <t>1хн</t>
  </si>
  <si>
    <t>КОМПОТ ИЗ СМЕСИ СУХОФРУКТОВ</t>
  </si>
  <si>
    <t>СЛОЙКА С ПОВИДЛОМ</t>
  </si>
  <si>
    <t>54-1гн 2020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</si>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</sst>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23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topLeftCell="A31" zoomScaleNormal="100" workbookViewId="0">
      <selection sqref="A1:I48"/>
    </sheetView>
  </sheetViews>
  <sheetFormatPr defaultRowHeight="15" x14ac:dyDescent="0.25"/>
  <sheetData>
    <row r="1" spans="1:9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20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20" t="s">
        <v>16</v>
      </c>
      <c r="B4" s="20"/>
      <c r="C4" s="20"/>
      <c r="D4" s="20"/>
      <c r="E4" s="20"/>
      <c r="F4" s="20"/>
      <c r="G4" s="20"/>
      <c r="H4" s="20"/>
      <c r="I4" s="20"/>
    </row>
    <row r="5" spans="1:9" ht="15" customHeight="1" x14ac:dyDescent="0.25">
      <c r="A5" s="21" t="s">
        <v>1</v>
      </c>
      <c r="B5" s="21" t="s">
        <v>2</v>
      </c>
      <c r="C5" s="22" t="s">
        <v>3</v>
      </c>
      <c r="D5" s="23" t="s">
        <v>4</v>
      </c>
      <c r="E5" s="24"/>
      <c r="F5" s="25"/>
      <c r="G5" s="26" t="s">
        <v>5</v>
      </c>
      <c r="H5" s="26" t="s">
        <v>22</v>
      </c>
      <c r="I5" s="26" t="s">
        <v>23</v>
      </c>
    </row>
    <row r="6" spans="1:9" ht="45" x14ac:dyDescent="0.25">
      <c r="A6" s="27"/>
      <c r="B6" s="27"/>
      <c r="C6" s="28"/>
      <c r="D6" s="16" t="s">
        <v>6</v>
      </c>
      <c r="E6" s="16" t="s">
        <v>7</v>
      </c>
      <c r="F6" s="16" t="s">
        <v>8</v>
      </c>
      <c r="G6" s="29"/>
      <c r="H6" s="29"/>
      <c r="I6" s="2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24</v>
      </c>
      <c r="B9" s="3" t="s">
        <v>25</v>
      </c>
      <c r="C9" s="1">
        <v>60</v>
      </c>
      <c r="D9" s="2">
        <v>0.7</v>
      </c>
      <c r="E9" s="2">
        <v>0.1</v>
      </c>
      <c r="F9" s="2">
        <v>2.2999999999999998</v>
      </c>
      <c r="G9" s="2">
        <v>12.8</v>
      </c>
      <c r="H9" s="2"/>
      <c r="I9" s="2">
        <v>14.98</v>
      </c>
    </row>
    <row r="10" spans="1:9" ht="33.75" x14ac:dyDescent="0.25">
      <c r="A10" s="1" t="s">
        <v>26</v>
      </c>
      <c r="B10" s="3" t="s">
        <v>27</v>
      </c>
      <c r="C10" s="1">
        <v>80</v>
      </c>
      <c r="D10" s="2">
        <v>10.9</v>
      </c>
      <c r="E10" s="2">
        <v>9.6999999999999993</v>
      </c>
      <c r="F10" s="2">
        <v>5.4</v>
      </c>
      <c r="G10" s="2">
        <v>152.9</v>
      </c>
      <c r="H10" s="2"/>
      <c r="I10" s="2">
        <v>46.72</v>
      </c>
    </row>
    <row r="11" spans="1:9" x14ac:dyDescent="0.25">
      <c r="A11" s="5" t="s">
        <v>28</v>
      </c>
      <c r="B11" s="13" t="s">
        <v>29</v>
      </c>
      <c r="C11" s="1">
        <v>60</v>
      </c>
      <c r="D11" s="2">
        <v>1</v>
      </c>
      <c r="E11" s="2">
        <v>6.1</v>
      </c>
      <c r="F11" s="2">
        <v>5.8</v>
      </c>
      <c r="G11" s="2">
        <v>81.5</v>
      </c>
      <c r="H11" s="2">
        <v>5.86</v>
      </c>
      <c r="I11" s="2">
        <v>5.86</v>
      </c>
    </row>
    <row r="12" spans="1:9" ht="33.75" x14ac:dyDescent="0.25">
      <c r="A12" s="1" t="s">
        <v>30</v>
      </c>
      <c r="B12" s="3" t="s">
        <v>31</v>
      </c>
      <c r="C12" s="1">
        <v>150</v>
      </c>
      <c r="D12" s="2">
        <v>3.7</v>
      </c>
      <c r="E12" s="2">
        <v>4.8</v>
      </c>
      <c r="F12" s="2">
        <v>36.5</v>
      </c>
      <c r="G12" s="2">
        <v>203.5</v>
      </c>
      <c r="H12" s="2">
        <v>16.93</v>
      </c>
      <c r="I12" s="2">
        <v>16.93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">
        <v>32</v>
      </c>
      <c r="B14" s="3" t="s">
        <v>33</v>
      </c>
      <c r="C14" s="1">
        <v>100</v>
      </c>
      <c r="D14" s="2">
        <v>13.7</v>
      </c>
      <c r="E14" s="2">
        <v>13.1</v>
      </c>
      <c r="F14" s="2">
        <v>19.399999999999999</v>
      </c>
      <c r="G14" s="2">
        <v>221.3</v>
      </c>
      <c r="H14" s="2">
        <v>47.39</v>
      </c>
      <c r="I14" s="2">
        <v>52.03</v>
      </c>
    </row>
    <row r="15" spans="1:9" ht="33.75" x14ac:dyDescent="0.25">
      <c r="A15" s="1" t="str">
        <f>VLOOKUP($B15,[1]выпечка!$A$5:$V$56,22,FALSE)</f>
        <v>ПР</v>
      </c>
      <c r="B15" s="3" t="s">
        <v>18</v>
      </c>
      <c r="C15" s="8">
        <v>30</v>
      </c>
      <c r="D15" s="6">
        <v>2.2999999999999998</v>
      </c>
      <c r="E15" s="6">
        <v>0.3</v>
      </c>
      <c r="F15" s="6">
        <v>0.45</v>
      </c>
      <c r="G15" s="6">
        <v>70.14</v>
      </c>
      <c r="H15" s="1">
        <v>2.58</v>
      </c>
      <c r="I15" s="1">
        <v>2.58</v>
      </c>
    </row>
    <row r="16" spans="1:9" ht="45" x14ac:dyDescent="0.25">
      <c r="A16" s="1" t="s">
        <v>10</v>
      </c>
      <c r="B16" s="3" t="s">
        <v>34</v>
      </c>
      <c r="C16" s="8">
        <v>20</v>
      </c>
      <c r="D16" s="9">
        <v>1.1200000000000001</v>
      </c>
      <c r="E16" s="9">
        <v>0.22</v>
      </c>
      <c r="F16" s="9">
        <v>0.34</v>
      </c>
      <c r="G16" s="9">
        <v>45.98</v>
      </c>
      <c r="H16" s="2">
        <v>1.84</v>
      </c>
      <c r="I16" s="2">
        <v>1.84</v>
      </c>
    </row>
    <row r="17" spans="1:9" ht="33.75" x14ac:dyDescent="0.25">
      <c r="A17" s="1" t="str">
        <f>VLOOKUP($B17,[1]напитки!$A$5:$V$34,22,FALSE)</f>
        <v>ПР</v>
      </c>
      <c r="B17" s="3" t="s">
        <v>35</v>
      </c>
      <c r="C17" s="1">
        <f>VLOOKUP($B17,[1]напитки!$A$5:$V$34,2,FALSE)</f>
        <v>200</v>
      </c>
      <c r="D17" s="2">
        <f>VLOOKUP($B17,[1]напитки!$A$5:$V$34,5,FALSE)</f>
        <v>1</v>
      </c>
      <c r="E17" s="2">
        <f>VLOOKUP($B17,[1]напитки!$A$5:$V$34,6,FALSE)</f>
        <v>0.2</v>
      </c>
      <c r="F17" s="2">
        <f>VLOOKUP($B17,[1]напитки!$A$5:$V$34,7,FALSE)</f>
        <v>20.2</v>
      </c>
      <c r="G17" s="2">
        <f>VLOOKUP($B17,[1]напитки!$A$5:$V$34,8,FALSE)</f>
        <v>86.6</v>
      </c>
      <c r="H17" s="2"/>
      <c r="I17" s="2"/>
    </row>
    <row r="18" spans="1:9" ht="45" x14ac:dyDescent="0.25">
      <c r="A18" s="1" t="s">
        <v>10</v>
      </c>
      <c r="B18" s="3" t="s">
        <v>17</v>
      </c>
      <c r="C18" s="8">
        <v>125</v>
      </c>
      <c r="D18" s="9">
        <v>1</v>
      </c>
      <c r="E18" s="9">
        <v>0.2</v>
      </c>
      <c r="F18" s="9">
        <v>0.6</v>
      </c>
      <c r="G18" s="30">
        <v>96.6</v>
      </c>
      <c r="H18" s="2">
        <v>24.6</v>
      </c>
      <c r="I18" s="2">
        <v>24.6</v>
      </c>
    </row>
    <row r="19" spans="1:9" ht="22.5" x14ac:dyDescent="0.25">
      <c r="A19" s="1" t="s">
        <v>36</v>
      </c>
      <c r="B19" s="3" t="s">
        <v>15</v>
      </c>
      <c r="C19" s="8">
        <f>VLOOKUP($B19, [2]напитки!$A$1:$R$34, 2, FALSE)</f>
        <v>200</v>
      </c>
      <c r="D19" s="6">
        <v>0.2</v>
      </c>
      <c r="E19" s="6">
        <v>0</v>
      </c>
      <c r="F19" s="6">
        <v>6.4</v>
      </c>
      <c r="G19" s="7">
        <v>26.8</v>
      </c>
      <c r="H19" s="2">
        <v>2.8</v>
      </c>
      <c r="I19" s="2">
        <v>2.8</v>
      </c>
    </row>
    <row r="20" spans="1:9" x14ac:dyDescent="0.25">
      <c r="A20" s="1"/>
      <c r="B20" s="10" t="s">
        <v>11</v>
      </c>
      <c r="C20" s="31">
        <f>C19+C16+C15+C14+C12+C11+C18</f>
        <v>685</v>
      </c>
      <c r="D20" s="2">
        <f t="shared" ref="D20:G20" si="0">D19+D16+D15+D14+D12+D11+D18</f>
        <v>23.02</v>
      </c>
      <c r="E20" s="2">
        <f t="shared" si="0"/>
        <v>24.719999999999995</v>
      </c>
      <c r="F20" s="2">
        <f t="shared" si="0"/>
        <v>69.489999999999995</v>
      </c>
      <c r="G20" s="2">
        <f t="shared" si="0"/>
        <v>745.82</v>
      </c>
      <c r="H20" s="2">
        <f>SUM(H11:H19)</f>
        <v>102.00000000000001</v>
      </c>
      <c r="I20" s="2">
        <f>I19+I16+I15+I14+I12+I11+I18</f>
        <v>106.64000000000001</v>
      </c>
    </row>
    <row r="21" spans="1:9" x14ac:dyDescent="0.25">
      <c r="A21" s="1"/>
      <c r="B21" s="15" t="s">
        <v>12</v>
      </c>
      <c r="C21" s="1"/>
      <c r="D21" s="1"/>
      <c r="E21" s="1"/>
      <c r="F21" s="1"/>
      <c r="G21" s="1"/>
      <c r="H21" s="1"/>
      <c r="I21" s="1"/>
    </row>
    <row r="22" spans="1:9" x14ac:dyDescent="0.25">
      <c r="A22" s="1" t="str">
        <f>VLOOKUP($B22,[3]Напитки!$A$5:$V$34,22,FALSE)</f>
        <v>ПР</v>
      </c>
      <c r="B22" s="3" t="s">
        <v>13</v>
      </c>
      <c r="C22" s="1">
        <f>VLOOKUP($B22,[3]Напитки!$A$5:$Q$34,2,FALSE)</f>
        <v>200</v>
      </c>
      <c r="D22" s="2">
        <f>VLOOKUP($B22,[3]Напитки!$A$5:$Q$34,5,FALSE)</f>
        <v>5.8</v>
      </c>
      <c r="E22" s="2">
        <f>VLOOKUP($B22,[3]Напитки!$A$5:$Q$34,6,FALSE)</f>
        <v>5</v>
      </c>
      <c r="F22" s="2">
        <f>VLOOKUP($B22,[3]Напитки!$A$5:$Q$34,7,FALSE)</f>
        <v>9.6</v>
      </c>
      <c r="G22" s="2">
        <f>VLOOKUP($B22,[3]Напитки!$A$5:$Q$34,8,FALSE)</f>
        <v>107</v>
      </c>
      <c r="H22" s="2"/>
      <c r="I22" s="2">
        <f>I23</f>
        <v>13.8</v>
      </c>
    </row>
    <row r="23" spans="1:9" x14ac:dyDescent="0.25">
      <c r="A23" s="1"/>
      <c r="B23" s="12" t="s">
        <v>11</v>
      </c>
      <c r="C23" s="1">
        <f>SUM(C22)</f>
        <v>200</v>
      </c>
      <c r="D23" s="11">
        <f>SUM(D22)</f>
        <v>5.8</v>
      </c>
      <c r="E23" s="11">
        <f>SUM(E22)</f>
        <v>5</v>
      </c>
      <c r="F23" s="11">
        <f>SUM(F22)</f>
        <v>9.6</v>
      </c>
      <c r="G23" s="11">
        <f>SUM(G22)</f>
        <v>107</v>
      </c>
      <c r="H23" s="11"/>
      <c r="I23" s="11">
        <f>13.8</f>
        <v>13.8</v>
      </c>
    </row>
    <row r="24" spans="1:9" x14ac:dyDescent="0.25">
      <c r="A24" s="1"/>
      <c r="B24" s="15" t="s">
        <v>37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38</v>
      </c>
      <c r="B25" s="3" t="s">
        <v>39</v>
      </c>
      <c r="C25" s="8">
        <v>60</v>
      </c>
      <c r="D25" s="6">
        <v>1.33</v>
      </c>
      <c r="E25" s="6">
        <v>4.5</v>
      </c>
      <c r="F25" s="6">
        <v>4.5999999999999996</v>
      </c>
      <c r="G25" s="7">
        <v>76</v>
      </c>
      <c r="H25" s="2"/>
      <c r="I25" s="2">
        <v>8.7100000000000009</v>
      </c>
    </row>
    <row r="26" spans="1:9" ht="33.75" x14ac:dyDescent="0.25">
      <c r="A26" s="5" t="s">
        <v>40</v>
      </c>
      <c r="B26" s="3" t="s">
        <v>41</v>
      </c>
      <c r="C26" s="8">
        <v>250</v>
      </c>
      <c r="D26" s="9">
        <v>5.49</v>
      </c>
      <c r="E26" s="9">
        <v>5.27</v>
      </c>
      <c r="F26" s="9">
        <v>13.34</v>
      </c>
      <c r="G26" s="30">
        <v>145.75</v>
      </c>
      <c r="H26" s="2"/>
      <c r="I26" s="2">
        <v>11.71</v>
      </c>
    </row>
    <row r="27" spans="1:9" x14ac:dyDescent="0.25">
      <c r="A27" s="1"/>
      <c r="B27" s="3"/>
      <c r="C27" s="1"/>
      <c r="D27" s="2"/>
      <c r="E27" s="2"/>
      <c r="F27" s="2"/>
      <c r="G27" s="2"/>
      <c r="H27" s="1"/>
      <c r="I27" s="1"/>
    </row>
    <row r="28" spans="1:9" ht="45" x14ac:dyDescent="0.25">
      <c r="A28" s="1" t="s">
        <v>42</v>
      </c>
      <c r="B28" s="3" t="s">
        <v>43</v>
      </c>
      <c r="C28" s="1">
        <v>200</v>
      </c>
      <c r="D28" s="2">
        <v>15.3</v>
      </c>
      <c r="E28" s="2">
        <v>14.7</v>
      </c>
      <c r="F28" s="2">
        <v>68.599999999999994</v>
      </c>
      <c r="G28" s="2">
        <v>348.3</v>
      </c>
      <c r="H28" s="2"/>
      <c r="I28" s="2">
        <v>67.7</v>
      </c>
    </row>
    <row r="29" spans="1:9" x14ac:dyDescent="0.25">
      <c r="A29" s="1"/>
      <c r="B29" s="3"/>
      <c r="C29" s="1"/>
      <c r="D29" s="9"/>
      <c r="E29" s="9"/>
      <c r="F29" s="9"/>
      <c r="G29" s="30"/>
      <c r="H29" s="2"/>
      <c r="I29" s="2"/>
    </row>
    <row r="30" spans="1:9" ht="33.75" x14ac:dyDescent="0.25">
      <c r="A30" s="1" t="str">
        <f>VLOOKUP($B30,[1]выпечка!$A$5:$V$56,22,FALSE)</f>
        <v>ПР</v>
      </c>
      <c r="B30" s="3" t="s">
        <v>19</v>
      </c>
      <c r="C30" s="8">
        <v>50</v>
      </c>
      <c r="D30" s="14">
        <v>3.83</v>
      </c>
      <c r="E30" s="14">
        <v>0.5</v>
      </c>
      <c r="F30" s="14">
        <v>0.75</v>
      </c>
      <c r="G30" s="14">
        <v>116.9</v>
      </c>
      <c r="H30" s="1"/>
      <c r="I30" s="1">
        <v>4.3</v>
      </c>
    </row>
    <row r="31" spans="1:9" ht="45" x14ac:dyDescent="0.25">
      <c r="A31" s="1" t="s">
        <v>10</v>
      </c>
      <c r="B31" s="3" t="s">
        <v>34</v>
      </c>
      <c r="C31" s="8">
        <v>20</v>
      </c>
      <c r="D31" s="9">
        <v>1.1200000000000001</v>
      </c>
      <c r="E31" s="9">
        <v>0.22</v>
      </c>
      <c r="F31" s="9">
        <v>0.34</v>
      </c>
      <c r="G31" s="9">
        <v>45.98</v>
      </c>
      <c r="H31" s="2"/>
      <c r="I31" s="2">
        <v>1.84</v>
      </c>
    </row>
    <row r="32" spans="1:9" x14ac:dyDescent="0.25">
      <c r="A32" s="1"/>
      <c r="B32" s="3"/>
      <c r="C32" s="4"/>
      <c r="D32" s="9"/>
      <c r="E32" s="9"/>
      <c r="F32" s="9"/>
      <c r="G32" s="30"/>
      <c r="H32" s="2"/>
      <c r="I32" s="2"/>
    </row>
    <row r="33" spans="1:9" ht="45" x14ac:dyDescent="0.25">
      <c r="A33" s="1" t="s">
        <v>44</v>
      </c>
      <c r="B33" s="3" t="s">
        <v>45</v>
      </c>
      <c r="C33" s="8">
        <v>200</v>
      </c>
      <c r="D33" s="6">
        <v>0.5</v>
      </c>
      <c r="E33" s="6">
        <v>0.2</v>
      </c>
      <c r="F33" s="6">
        <v>19.5</v>
      </c>
      <c r="G33" s="6">
        <v>81.3</v>
      </c>
      <c r="H33" s="11"/>
      <c r="I33" s="11">
        <v>7.74</v>
      </c>
    </row>
    <row r="34" spans="1:9" x14ac:dyDescent="0.25">
      <c r="A34" s="1"/>
      <c r="B34" s="3"/>
      <c r="C34" s="4"/>
      <c r="D34" s="9"/>
      <c r="E34" s="9"/>
      <c r="F34" s="9"/>
      <c r="G34" s="30"/>
      <c r="H34" s="11"/>
      <c r="I34" s="11"/>
    </row>
    <row r="35" spans="1:9" x14ac:dyDescent="0.25">
      <c r="A35" s="1"/>
      <c r="B35" s="10" t="s">
        <v>11</v>
      </c>
      <c r="C35" s="1">
        <f>SUM(C24:C33)</f>
        <v>780</v>
      </c>
      <c r="D35" s="11">
        <f>SUM(D24:D33)</f>
        <v>27.570000000000004</v>
      </c>
      <c r="E35" s="11">
        <f>SUM(E24:E33)</f>
        <v>25.389999999999997</v>
      </c>
      <c r="F35" s="11">
        <f>SUM(F24:F33)</f>
        <v>107.13</v>
      </c>
      <c r="G35" s="11">
        <f>SUM(G24:G33)</f>
        <v>814.2299999999999</v>
      </c>
      <c r="H35" s="11">
        <f>SUM(H25:H34)</f>
        <v>0</v>
      </c>
      <c r="I35" s="11">
        <f>SUM(I25:I34)</f>
        <v>102</v>
      </c>
    </row>
    <row r="36" spans="1:9" x14ac:dyDescent="0.25">
      <c r="A36" s="1"/>
      <c r="B36" s="13"/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10"/>
      <c r="C37" s="1"/>
      <c r="D37" s="2"/>
      <c r="E37" s="2"/>
      <c r="F37" s="2"/>
      <c r="G37" s="2"/>
      <c r="H37" s="2"/>
      <c r="I37" s="2"/>
    </row>
    <row r="38" spans="1:9" x14ac:dyDescent="0.25">
      <c r="A38" s="5"/>
      <c r="B38" s="10" t="s">
        <v>14</v>
      </c>
      <c r="C38" s="1"/>
      <c r="D38" s="11"/>
      <c r="E38" s="11"/>
      <c r="F38" s="11"/>
      <c r="G38" s="11"/>
      <c r="H38" s="2"/>
      <c r="I38" s="2"/>
    </row>
    <row r="39" spans="1:9" ht="33.75" x14ac:dyDescent="0.25">
      <c r="A39" s="5" t="s">
        <v>10</v>
      </c>
      <c r="B39" s="3" t="s">
        <v>46</v>
      </c>
      <c r="C39" s="8">
        <v>100</v>
      </c>
      <c r="D39" s="9">
        <v>6.5</v>
      </c>
      <c r="E39" s="9">
        <v>7.12</v>
      </c>
      <c r="F39" s="9">
        <v>18.3</v>
      </c>
      <c r="G39" s="9">
        <v>126.3</v>
      </c>
      <c r="H39" s="11"/>
      <c r="I39" s="11">
        <v>25.01</v>
      </c>
    </row>
    <row r="40" spans="1:9" ht="22.5" x14ac:dyDescent="0.25">
      <c r="A40" s="5" t="s">
        <v>47</v>
      </c>
      <c r="B40" s="13" t="s">
        <v>15</v>
      </c>
      <c r="C40" s="8">
        <v>200</v>
      </c>
      <c r="D40" s="6">
        <v>0.5</v>
      </c>
      <c r="E40" s="6">
        <v>0</v>
      </c>
      <c r="F40" s="6">
        <v>19.5</v>
      </c>
      <c r="G40" s="7">
        <v>81.3</v>
      </c>
      <c r="H40" s="9"/>
      <c r="I40" s="2">
        <v>2.8</v>
      </c>
    </row>
    <row r="41" spans="1:9" x14ac:dyDescent="0.25">
      <c r="A41" s="1"/>
      <c r="B41" s="10" t="s">
        <v>11</v>
      </c>
      <c r="C41" s="32">
        <f>C40+C39</f>
        <v>300</v>
      </c>
      <c r="D41" s="11">
        <f t="shared" ref="D41:G41" si="1">D40+D39</f>
        <v>7</v>
      </c>
      <c r="E41" s="11">
        <f t="shared" si="1"/>
        <v>7.12</v>
      </c>
      <c r="F41" s="11">
        <f t="shared" si="1"/>
        <v>37.799999999999997</v>
      </c>
      <c r="G41" s="11">
        <f t="shared" si="1"/>
        <v>207.6</v>
      </c>
      <c r="H41" s="7"/>
      <c r="I41" s="11">
        <f>SUM(I39:I40)</f>
        <v>27.810000000000002</v>
      </c>
    </row>
    <row r="42" spans="1:9" x14ac:dyDescent="0.25">
      <c r="A42" s="1"/>
      <c r="B42" s="1"/>
      <c r="C42" s="10"/>
      <c r="D42" s="32"/>
      <c r="E42" s="11"/>
      <c r="F42" s="11"/>
      <c r="G42" s="11"/>
      <c r="H42" s="11"/>
      <c r="I42" s="2"/>
    </row>
    <row r="43" spans="1:9" x14ac:dyDescent="0.25">
      <c r="A43" s="1"/>
      <c r="B43" s="3"/>
      <c r="C43" s="1"/>
      <c r="D43" s="2"/>
      <c r="E43" s="2"/>
      <c r="F43" s="2"/>
      <c r="G43" s="2"/>
      <c r="H43" s="11"/>
      <c r="I43" s="11"/>
    </row>
    <row r="44" spans="1:9" x14ac:dyDescent="0.25">
      <c r="A44" s="1"/>
      <c r="B44" s="10"/>
      <c r="C44" s="1"/>
      <c r="D44" s="11"/>
      <c r="E44" s="11"/>
      <c r="F44" s="11"/>
      <c r="G44" s="11"/>
      <c r="H44" s="2"/>
      <c r="I44" s="2"/>
    </row>
    <row r="45" spans="1:9" x14ac:dyDescent="0.25">
      <c r="A45" s="1"/>
      <c r="B45" s="10"/>
      <c r="C45" s="1"/>
      <c r="D45" s="11"/>
      <c r="E45" s="11"/>
      <c r="F45" s="11"/>
      <c r="G45" s="11"/>
      <c r="H45" s="2"/>
      <c r="I45" s="2"/>
    </row>
    <row r="46" spans="1:9" x14ac:dyDescent="0.25">
      <c r="A46" s="1"/>
      <c r="B46" s="10"/>
      <c r="C46" s="1"/>
      <c r="D46" s="11"/>
      <c r="E46" s="11"/>
      <c r="F46" s="11"/>
      <c r="G46" s="11"/>
      <c r="H46" s="2"/>
      <c r="I46" s="2"/>
    </row>
    <row r="47" spans="1:9" x14ac:dyDescent="0.25">
      <c r="A47" s="1"/>
      <c r="B47" s="12"/>
      <c r="C47" s="1"/>
      <c r="D47" s="11"/>
      <c r="E47" s="11"/>
      <c r="F47" s="11"/>
      <c r="G47" s="11"/>
      <c r="H47" s="11"/>
      <c r="I47" s="11"/>
    </row>
    <row r="48" spans="1:9" x14ac:dyDescent="0.25">
      <c r="A48" s="1"/>
      <c r="B48" s="12" t="s">
        <v>48</v>
      </c>
      <c r="C48" s="1"/>
      <c r="D48" s="11">
        <f>D41+D35+D20</f>
        <v>57.59</v>
      </c>
      <c r="E48" s="11">
        <f t="shared" ref="E48:G48" si="2">E41+E35+E20</f>
        <v>57.22999999999999</v>
      </c>
      <c r="F48" s="11">
        <f t="shared" si="2"/>
        <v>214.42000000000002</v>
      </c>
      <c r="G48" s="11">
        <f t="shared" si="2"/>
        <v>1767.65</v>
      </c>
      <c r="H48" s="11"/>
      <c r="I48" s="11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/>
      <c r="C50" s="1"/>
      <c r="D50" s="11"/>
      <c r="E50" s="11"/>
      <c r="F50" s="11"/>
      <c r="G50" s="11"/>
      <c r="H50" s="11"/>
      <c r="I50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2024-09-24T01:58:12Z</dcterms:modified>
</cp:coreProperties>
</file>