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58B7A928-B78C-437E-ACB7-6808412D3AAD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3" i="1"/>
  <c r="F43" i="1"/>
  <c r="E43" i="1"/>
  <c r="D43" i="1"/>
  <c r="C42" i="1"/>
  <c r="C43" i="1" s="1"/>
  <c r="I39" i="1"/>
  <c r="H39" i="1"/>
  <c r="G39" i="1"/>
  <c r="G48" i="1" s="1"/>
  <c r="F39" i="1"/>
  <c r="F48" i="1" s="1"/>
  <c r="E39" i="1"/>
  <c r="E48" i="1" s="1"/>
  <c r="D39" i="1"/>
  <c r="D48" i="1" s="1"/>
  <c r="I37" i="1"/>
  <c r="H37" i="1"/>
  <c r="G37" i="1"/>
  <c r="F37" i="1"/>
  <c r="E37" i="1"/>
  <c r="D37" i="1"/>
  <c r="I36" i="1"/>
  <c r="H36" i="1"/>
  <c r="C34" i="1"/>
  <c r="A28" i="1"/>
  <c r="G24" i="1"/>
  <c r="F24" i="1"/>
  <c r="E24" i="1"/>
  <c r="D24" i="1"/>
  <c r="A24" i="1"/>
  <c r="E22" i="1"/>
  <c r="D22" i="1"/>
  <c r="I21" i="1"/>
  <c r="G21" i="1"/>
  <c r="G22" i="1" s="1"/>
  <c r="F21" i="1"/>
  <c r="F22" i="1" s="1"/>
  <c r="E21" i="1"/>
  <c r="D21" i="1"/>
  <c r="C21" i="1"/>
  <c r="C22" i="1" s="1"/>
  <c r="A21" i="1"/>
  <c r="I19" i="1"/>
  <c r="H19" i="1"/>
  <c r="G19" i="1"/>
  <c r="F19" i="1"/>
  <c r="E19" i="1"/>
  <c r="D19" i="1"/>
  <c r="C19" i="1"/>
  <c r="D18" i="1"/>
  <c r="C17" i="1"/>
  <c r="G16" i="1"/>
  <c r="F16" i="1"/>
  <c r="E16" i="1"/>
  <c r="D16" i="1"/>
  <c r="C16" i="1"/>
  <c r="A16" i="1"/>
  <c r="C37" i="1" l="1"/>
  <c r="C35" i="1"/>
  <c r="C39" i="1"/>
  <c r="C48" i="1" s="1"/>
</calcChain>
</file>

<file path=xl/sharedStrings.xml><?xml version="1.0" encoding="utf-8"?>
<sst xmlns="http://schemas.openxmlformats.org/spreadsheetml/2006/main" count="59" uniqueCount="46">
  <si>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</si>
  <si>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</si>
  <si>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</si>
  <si>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</si>
  <si>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</si>
  <si>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</si>
  <si>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</si>
  <si>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</si>
  <si>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</si>
  <si>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</si>
  <si>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</si>
  <si>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</si>
  <si>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</si>
  <si>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</si>
  <si>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Полдник</t>
  </si>
  <si>
    <t>ХЛЕБ РЖАНО ПШЕНИЧНЫЙ</t>
  </si>
  <si>
    <t>Горячий обед</t>
  </si>
  <si>
    <t>питание детей</t>
  </si>
  <si>
    <t>ПР</t>
  </si>
  <si>
    <t>ЧАЙ С САХАРОМ</t>
  </si>
  <si>
    <t>цена с меньшей наценкой для учащихся</t>
  </si>
  <si>
    <t>25 сентября 2024г</t>
  </si>
  <si>
    <t xml:space="preserve"> с 7 до 11 лет</t>
  </si>
  <si>
    <t>Цена с наценкой</t>
  </si>
  <si>
    <t>СЫР (ПОРЦИЯМИ)</t>
  </si>
  <si>
    <t>Пюре из яблок для раннего развития</t>
  </si>
  <si>
    <t xml:space="preserve">МАСЛО (ПОРЦИЯМИ) </t>
  </si>
  <si>
    <t>3г</t>
  </si>
  <si>
    <t>МАКАРОНЫ ОТВАРНЫЕ С СЫРОМ</t>
  </si>
  <si>
    <t>ХЛЕБ ПШЕНИЧНЫЙ (30)</t>
  </si>
  <si>
    <t>21гн</t>
  </si>
  <si>
    <t>КАКАО C МОЛОКОМ</t>
  </si>
  <si>
    <t xml:space="preserve">                                         Итого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</si>
  <si>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</si>
  <si>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</si>
  <si>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</si>
  <si>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</si>
  <si>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</si>
  <si>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</si>
  <si>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</si>
  <si>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</si>
  <si>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</si>
  <si>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13хн</t>
  </si>
  <si>
    <t>НАПИТОК ИЗ ПЛОДОВ ШИПОВНИКА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</si>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</sst>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3-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(150/50)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49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 t="s">
        <v>22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7" t="s">
        <v>5</v>
      </c>
      <c r="H5" s="27" t="s">
        <v>20</v>
      </c>
      <c r="I5" s="27" t="s">
        <v>23</v>
      </c>
    </row>
    <row r="6" spans="1:9" ht="45" x14ac:dyDescent="0.25">
      <c r="A6" s="25"/>
      <c r="B6" s="25"/>
      <c r="C6" s="26"/>
      <c r="D6" s="17" t="s">
        <v>6</v>
      </c>
      <c r="E6" s="17" t="s">
        <v>7</v>
      </c>
      <c r="F6" s="17" t="s">
        <v>8</v>
      </c>
      <c r="G6" s="27"/>
      <c r="H6" s="27"/>
      <c r="I6" s="2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24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13.38</v>
      </c>
      <c r="I9" s="2">
        <v>13.38</v>
      </c>
    </row>
    <row r="10" spans="1:9" ht="45" x14ac:dyDescent="0.25">
      <c r="A10" s="1" t="s">
        <v>18</v>
      </c>
      <c r="B10" s="3" t="s">
        <v>25</v>
      </c>
      <c r="C10" s="4">
        <v>125</v>
      </c>
      <c r="D10" s="2">
        <v>0.4</v>
      </c>
      <c r="E10" s="2">
        <v>0.4</v>
      </c>
      <c r="F10" s="2">
        <v>9.8000000000000007</v>
      </c>
      <c r="G10" s="2">
        <v>44.4</v>
      </c>
      <c r="H10" s="2">
        <v>24.6</v>
      </c>
      <c r="I10" s="2">
        <v>24.6</v>
      </c>
    </row>
    <row r="11" spans="1:9" ht="36" x14ac:dyDescent="0.25">
      <c r="A11" s="5" t="s">
        <v>10</v>
      </c>
      <c r="B11" s="18" t="s">
        <v>26</v>
      </c>
      <c r="C11" s="4">
        <v>15</v>
      </c>
      <c r="D11" s="2">
        <v>0.1</v>
      </c>
      <c r="E11" s="2">
        <v>5.2</v>
      </c>
      <c r="F11" s="2">
        <v>0.1</v>
      </c>
      <c r="G11" s="2">
        <v>66.099999999999994</v>
      </c>
      <c r="H11" s="2">
        <v>17.47</v>
      </c>
      <c r="I11" s="2">
        <v>17.47</v>
      </c>
    </row>
    <row r="12" spans="1:9" ht="56.25" x14ac:dyDescent="0.25">
      <c r="A12" s="1" t="s">
        <v>27</v>
      </c>
      <c r="B12" s="3" t="s">
        <v>28</v>
      </c>
      <c r="C12" s="1">
        <v>200</v>
      </c>
      <c r="D12" s="6">
        <v>7.9</v>
      </c>
      <c r="E12" s="6">
        <v>6.8</v>
      </c>
      <c r="F12" s="6">
        <v>28.6</v>
      </c>
      <c r="G12" s="7">
        <v>207.7</v>
      </c>
      <c r="H12" s="2">
        <v>28.48</v>
      </c>
      <c r="I12" s="2">
        <v>28.48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10</v>
      </c>
      <c r="B14" s="3" t="s">
        <v>29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2.58</v>
      </c>
    </row>
    <row r="15" spans="1:9" ht="45" x14ac:dyDescent="0.25">
      <c r="A15" s="1" t="s">
        <v>10</v>
      </c>
      <c r="B15" s="3" t="s">
        <v>15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1.84</v>
      </c>
      <c r="I15" s="2">
        <v>1.84</v>
      </c>
    </row>
    <row r="16" spans="1:9" ht="33.75" x14ac:dyDescent="0.25">
      <c r="A16" s="1" t="str">
        <f>VLOOKUP($B16,[3]выпечка!$A$5:$V$56,22,FALSE)</f>
        <v>ПР</v>
      </c>
      <c r="B16" s="3" t="s">
        <v>29</v>
      </c>
      <c r="C16" s="1">
        <f>VLOOKUP($B16,[3]выпечка!$A$5:$V$56,2,FALSE)</f>
        <v>30</v>
      </c>
      <c r="D16" s="2">
        <f>VLOOKUP($B16,[3]выпечка!$A$5:$V$56,5,FALSE)</f>
        <v>2.37</v>
      </c>
      <c r="E16" s="2">
        <f>VLOOKUP($B16,[3]выпечка!$A$5:$V$56,6,FALSE)</f>
        <v>0.3</v>
      </c>
      <c r="F16" s="2">
        <f>VLOOKUP($B16,[3]выпечка!$A$5:$V$56,7,FALSE)</f>
        <v>14.49</v>
      </c>
      <c r="G16" s="2">
        <f>VLOOKUP($B16,[3]выпечка!$A$5:$V$56,8,FALSE)</f>
        <v>70.14</v>
      </c>
      <c r="H16" s="2">
        <v>1.6</v>
      </c>
      <c r="I16" s="2">
        <v>1.6</v>
      </c>
    </row>
    <row r="17" spans="1:9" ht="33.75" x14ac:dyDescent="0.25">
      <c r="A17" s="5" t="s">
        <v>30</v>
      </c>
      <c r="B17" s="3" t="s">
        <v>31</v>
      </c>
      <c r="C17" s="8">
        <f>VLOOKUP($B17, [1]напитки!$A$1:$R$34, 2, FALSE)</f>
        <v>200</v>
      </c>
      <c r="D17" s="6">
        <v>4.5999999999999996</v>
      </c>
      <c r="E17" s="6">
        <v>3.6</v>
      </c>
      <c r="F17" s="6">
        <v>12.6</v>
      </c>
      <c r="G17" s="7">
        <v>100.4</v>
      </c>
      <c r="H17" s="2">
        <v>13.65</v>
      </c>
      <c r="I17" s="2">
        <v>21.86</v>
      </c>
    </row>
    <row r="18" spans="1:9" x14ac:dyDescent="0.25">
      <c r="A18" s="1"/>
      <c r="B18" s="10"/>
      <c r="C18" s="1"/>
      <c r="D18" s="11">
        <f>SUM(D9:D17)</f>
        <v>20.240000000000002</v>
      </c>
      <c r="E18" s="11"/>
      <c r="F18" s="11"/>
      <c r="G18" s="11"/>
      <c r="H18" s="2"/>
      <c r="I18" s="2"/>
    </row>
    <row r="19" spans="1:9" x14ac:dyDescent="0.25">
      <c r="A19" s="1"/>
      <c r="B19" s="12" t="s">
        <v>11</v>
      </c>
      <c r="C19" s="2">
        <f>C17+C15+C14+C12+C11+C10+C9</f>
        <v>610</v>
      </c>
      <c r="D19" s="2">
        <f t="shared" ref="D19:I19" si="0">D17++D15+D14+D12+D11+D10+D9</f>
        <v>17.869999999999997</v>
      </c>
      <c r="E19" s="2">
        <f t="shared" si="0"/>
        <v>16.54</v>
      </c>
      <c r="F19" s="2">
        <f t="shared" si="0"/>
        <v>55.69</v>
      </c>
      <c r="G19" s="2">
        <f t="shared" si="0"/>
        <v>556.04999999999995</v>
      </c>
      <c r="H19" s="2">
        <f t="shared" si="0"/>
        <v>102</v>
      </c>
      <c r="I19" s="2">
        <f t="shared" si="0"/>
        <v>110.21000000000001</v>
      </c>
    </row>
    <row r="20" spans="1:9" x14ac:dyDescent="0.25">
      <c r="A20" s="1"/>
      <c r="B20" s="16" t="s">
        <v>12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VLOOKUP($B21,[2]Напитки!$A$5:$V$34,22,FALSE)</f>
        <v>ПР</v>
      </c>
      <c r="B21" s="3" t="s">
        <v>13</v>
      </c>
      <c r="C21" s="1">
        <f>VLOOKUP($B21,[2]Напитки!$A$5:$Q$34,2,FALSE)</f>
        <v>200</v>
      </c>
      <c r="D21" s="2">
        <f>VLOOKUP($B21,[2]Напитки!$A$5:$Q$34,5,FALSE)</f>
        <v>5.8</v>
      </c>
      <c r="E21" s="2">
        <f>VLOOKUP($B21,[2]Напитки!$A$5:$Q$34,6,FALSE)</f>
        <v>5</v>
      </c>
      <c r="F21" s="2">
        <f>VLOOKUP($B21,[2]Напитки!$A$5:$Q$34,7,FALSE)</f>
        <v>9.6</v>
      </c>
      <c r="G21" s="2">
        <f>VLOOKUP($B21,[2]Напитки!$A$5:$Q$34,8,FALSE)</f>
        <v>107</v>
      </c>
      <c r="H21" s="2"/>
      <c r="I21" s="2">
        <f>I22</f>
        <v>13.8</v>
      </c>
    </row>
    <row r="22" spans="1:9" x14ac:dyDescent="0.25">
      <c r="A22" s="1"/>
      <c r="B22" s="12" t="s">
        <v>32</v>
      </c>
      <c r="C22" s="1">
        <f>SUM(C21)</f>
        <v>200</v>
      </c>
      <c r="D22" s="11">
        <f>SUM(D21)</f>
        <v>5.8</v>
      </c>
      <c r="E22" s="11">
        <f>SUM(E21)</f>
        <v>5</v>
      </c>
      <c r="F22" s="11">
        <f>SUM(F21)</f>
        <v>9.6</v>
      </c>
      <c r="G22" s="11">
        <f>SUM(G21)</f>
        <v>107</v>
      </c>
      <c r="H22" s="11"/>
      <c r="I22" s="11">
        <v>13.8</v>
      </c>
    </row>
    <row r="23" spans="1:9" x14ac:dyDescent="0.25">
      <c r="A23" s="1"/>
      <c r="B23" s="16" t="s">
        <v>16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>
        <f>VLOOKUP($B24,[2]Каши!$A$5:$V$50,22,FALSE)</f>
        <v>321</v>
      </c>
      <c r="B24" s="3" t="s">
        <v>33</v>
      </c>
      <c r="C24" s="1">
        <v>180</v>
      </c>
      <c r="D24" s="2">
        <f>VLOOKUP($B24,[2]Каши!$A$5:$Q$40,5,FALSE)</f>
        <v>3.0975000000000001</v>
      </c>
      <c r="E24" s="2">
        <f>VLOOKUP($B24,[2]Каши!$A$5:$Q$40,6,FALSE)</f>
        <v>4.8555000000000001</v>
      </c>
      <c r="F24" s="2">
        <f>VLOOKUP($B24,[2]Каши!$A$5:$Q$40,7,FALSE)</f>
        <v>14.140499999999999</v>
      </c>
      <c r="G24" s="2">
        <f>VLOOKUP($B24,[2]Каши!$A$5:$Q$40,8,FALSE)</f>
        <v>112.65</v>
      </c>
      <c r="H24" s="2"/>
      <c r="I24" s="2"/>
    </row>
    <row r="25" spans="1:9" ht="45" x14ac:dyDescent="0.25">
      <c r="A25" s="1" t="s">
        <v>34</v>
      </c>
      <c r="B25" s="3" t="s">
        <v>35</v>
      </c>
      <c r="C25" s="1">
        <v>60</v>
      </c>
      <c r="D25" s="2">
        <v>0.8</v>
      </c>
      <c r="E25" s="2">
        <v>2.7</v>
      </c>
      <c r="F25" s="2">
        <v>14.6</v>
      </c>
      <c r="G25" s="2">
        <v>45.6</v>
      </c>
      <c r="H25" s="2"/>
      <c r="I25" s="2">
        <v>5.56</v>
      </c>
    </row>
    <row r="26" spans="1:9" ht="45" x14ac:dyDescent="0.25">
      <c r="A26" s="1" t="s">
        <v>36</v>
      </c>
      <c r="B26" s="3" t="s">
        <v>37</v>
      </c>
      <c r="C26" s="1">
        <v>250</v>
      </c>
      <c r="D26" s="2">
        <v>2.02</v>
      </c>
      <c r="E26" s="2">
        <v>5.09</v>
      </c>
      <c r="F26" s="2">
        <v>21.98</v>
      </c>
      <c r="G26" s="2">
        <v>127.25</v>
      </c>
      <c r="H26" s="2"/>
      <c r="I26" s="2">
        <v>20.78</v>
      </c>
    </row>
    <row r="27" spans="1:9" x14ac:dyDescent="0.25">
      <c r="A27" s="1"/>
      <c r="B27" s="13"/>
      <c r="C27" s="1"/>
      <c r="D27" s="6"/>
      <c r="E27" s="6"/>
      <c r="F27" s="6"/>
      <c r="G27" s="6"/>
      <c r="H27" s="2"/>
      <c r="I27" s="2"/>
    </row>
    <row r="28" spans="1:9" ht="45" x14ac:dyDescent="0.25">
      <c r="A28" s="1">
        <f>VLOOKUP($B28,[3]мясо!$A$5:$V$70,22,FALSE)</f>
        <v>500</v>
      </c>
      <c r="B28" s="3" t="s">
        <v>38</v>
      </c>
      <c r="C28" s="1">
        <v>100</v>
      </c>
      <c r="D28" s="2">
        <v>7.9</v>
      </c>
      <c r="E28" s="2">
        <v>5.7</v>
      </c>
      <c r="F28" s="2">
        <v>14.4</v>
      </c>
      <c r="G28" s="2">
        <v>186.4</v>
      </c>
      <c r="H28" s="2"/>
      <c r="I28" s="2"/>
    </row>
    <row r="29" spans="1:9" ht="15.75" thickBot="1" x14ac:dyDescent="0.3">
      <c r="A29" s="1" t="s">
        <v>39</v>
      </c>
      <c r="B29" s="13" t="s">
        <v>40</v>
      </c>
      <c r="C29" s="1">
        <v>200</v>
      </c>
      <c r="D29" s="6">
        <v>9.9</v>
      </c>
      <c r="E29" s="6">
        <v>11.7</v>
      </c>
      <c r="F29" s="6">
        <v>44.4</v>
      </c>
      <c r="G29" s="6">
        <v>386.4</v>
      </c>
      <c r="H29" s="1"/>
      <c r="I29" s="1">
        <v>65.02</v>
      </c>
    </row>
    <row r="30" spans="1:9" ht="15.75" thickBot="1" x14ac:dyDescent="0.3">
      <c r="A30" s="1"/>
      <c r="B30" s="3"/>
      <c r="C30" s="1"/>
      <c r="D30" s="19"/>
      <c r="E30" s="20"/>
      <c r="F30" s="20"/>
      <c r="G30" s="20"/>
      <c r="H30" s="2"/>
      <c r="I30" s="2"/>
    </row>
    <row r="31" spans="1:9" ht="34.5" thickTop="1" x14ac:dyDescent="0.25">
      <c r="A31" s="1" t="s">
        <v>10</v>
      </c>
      <c r="B31" s="3" t="s">
        <v>41</v>
      </c>
      <c r="C31" s="8">
        <v>50</v>
      </c>
      <c r="D31" s="9">
        <v>3.83</v>
      </c>
      <c r="E31" s="9">
        <v>0.5</v>
      </c>
      <c r="F31" s="9">
        <v>0.75</v>
      </c>
      <c r="G31" s="9">
        <v>116.9</v>
      </c>
      <c r="H31" s="2"/>
      <c r="I31" s="2">
        <v>4.3</v>
      </c>
    </row>
    <row r="32" spans="1:9" ht="45" x14ac:dyDescent="0.25">
      <c r="A32" s="1" t="s">
        <v>10</v>
      </c>
      <c r="B32" s="3" t="s">
        <v>15</v>
      </c>
      <c r="C32" s="8">
        <v>20</v>
      </c>
      <c r="D32" s="14">
        <v>1.1200000000000001</v>
      </c>
      <c r="E32" s="14">
        <v>0.22</v>
      </c>
      <c r="F32" s="14">
        <v>0.34</v>
      </c>
      <c r="G32" s="14">
        <v>45.98</v>
      </c>
      <c r="H32" s="2"/>
      <c r="I32" s="2">
        <v>1.84</v>
      </c>
    </row>
    <row r="33" spans="1:9" x14ac:dyDescent="0.25">
      <c r="A33" s="1" t="s">
        <v>10</v>
      </c>
      <c r="B33" s="3"/>
      <c r="C33" s="8"/>
      <c r="D33" s="6"/>
      <c r="E33" s="6"/>
      <c r="F33" s="6"/>
      <c r="G33" s="6"/>
      <c r="H33" s="2"/>
      <c r="I33" s="2"/>
    </row>
    <row r="34" spans="1:9" x14ac:dyDescent="0.25">
      <c r="A34" s="1" t="s">
        <v>42</v>
      </c>
      <c r="B34" s="12" t="s">
        <v>43</v>
      </c>
      <c r="C34" s="16">
        <f>VLOOKUP($B34, [1]напитки!$A$1:$R$34, 2, FALSE)</f>
        <v>200</v>
      </c>
      <c r="D34" s="16">
        <v>0.5</v>
      </c>
      <c r="E34" s="16">
        <v>0</v>
      </c>
      <c r="F34" s="16">
        <v>19.8</v>
      </c>
      <c r="G34" s="16">
        <v>81</v>
      </c>
      <c r="H34" s="11"/>
      <c r="I34" s="11">
        <v>9.56</v>
      </c>
    </row>
    <row r="35" spans="1:9" x14ac:dyDescent="0.25">
      <c r="A35" s="1"/>
      <c r="B35" s="16"/>
      <c r="C35" s="1">
        <f>SUM(C25:C34)</f>
        <v>880</v>
      </c>
      <c r="D35" s="2"/>
      <c r="E35" s="2"/>
      <c r="F35" s="2"/>
      <c r="G35" s="2"/>
      <c r="H35" s="2"/>
      <c r="I35" s="2"/>
    </row>
    <row r="36" spans="1:9" x14ac:dyDescent="0.25">
      <c r="A36" s="1"/>
      <c r="B36" s="10" t="s">
        <v>11</v>
      </c>
      <c r="C36" s="1">
        <v>774</v>
      </c>
      <c r="D36" s="1">
        <v>16.329999999999998</v>
      </c>
      <c r="E36" s="1">
        <v>19.53</v>
      </c>
      <c r="F36" s="1">
        <v>91.99</v>
      </c>
      <c r="G36" s="1">
        <v>594.79</v>
      </c>
      <c r="H36" s="2">
        <f>SUM(H26:H35)</f>
        <v>0</v>
      </c>
      <c r="I36" s="2">
        <f>SUM(I26:I35)</f>
        <v>101.5</v>
      </c>
    </row>
    <row r="37" spans="1:9" x14ac:dyDescent="0.25">
      <c r="A37" s="5"/>
      <c r="B37" s="3"/>
      <c r="C37" s="8">
        <f t="shared" ref="C37:I37" si="1">SUM(C26:C35)</f>
        <v>1700</v>
      </c>
      <c r="D37" s="9">
        <f t="shared" si="1"/>
        <v>25.27</v>
      </c>
      <c r="E37" s="9">
        <f t="shared" si="1"/>
        <v>23.209999999999997</v>
      </c>
      <c r="F37" s="9">
        <f t="shared" si="1"/>
        <v>101.67</v>
      </c>
      <c r="G37" s="9">
        <f t="shared" si="1"/>
        <v>943.93</v>
      </c>
      <c r="H37" s="2">
        <f>SUM(H26:H35)</f>
        <v>0</v>
      </c>
      <c r="I37" s="2">
        <f t="shared" si="1"/>
        <v>101.5</v>
      </c>
    </row>
    <row r="38" spans="1:9" x14ac:dyDescent="0.25">
      <c r="A38" s="5"/>
      <c r="B38" s="3"/>
      <c r="C38" s="8"/>
      <c r="D38" s="6"/>
      <c r="E38" s="6"/>
      <c r="F38" s="6"/>
      <c r="G38" s="7"/>
      <c r="H38" s="11"/>
      <c r="I38" s="2"/>
    </row>
    <row r="39" spans="1:9" x14ac:dyDescent="0.25">
      <c r="A39" s="1"/>
      <c r="B39" s="10" t="s">
        <v>11</v>
      </c>
      <c r="C39" s="21">
        <f>C34+C32+C31+C30+C29+C27+C26+C25</f>
        <v>780</v>
      </c>
      <c r="D39" s="21">
        <f>D34+D32+D31+D30+D29+D27+D26+D25</f>
        <v>18.170000000000002</v>
      </c>
      <c r="E39" s="21">
        <f>E34+E32+E31+E30+E29+E27+E26+E25</f>
        <v>20.209999999999997</v>
      </c>
      <c r="F39" s="21">
        <f>F34+F32+F31+F30+F29+F27+F26+F25</f>
        <v>101.86999999999999</v>
      </c>
      <c r="G39" s="21">
        <f>G34+G32+G31+G29+G27+G26+G25</f>
        <v>803.13</v>
      </c>
      <c r="H39" s="2">
        <f>H34+H33+H32+H31+H30+H29+H27+H26+H25</f>
        <v>0</v>
      </c>
      <c r="I39" s="11">
        <f>I34+I33+I32+I31+I30+I29+I27+I26+I25</f>
        <v>107.06</v>
      </c>
    </row>
    <row r="40" spans="1:9" x14ac:dyDescent="0.25">
      <c r="A40" s="1"/>
      <c r="B40" s="10" t="s">
        <v>14</v>
      </c>
      <c r="C40" s="1"/>
      <c r="D40" s="11"/>
      <c r="E40" s="11"/>
      <c r="F40" s="11"/>
      <c r="G40" s="11"/>
      <c r="H40" s="2"/>
      <c r="I40" s="2"/>
    </row>
    <row r="41" spans="1:9" ht="33.75" x14ac:dyDescent="0.25">
      <c r="A41" s="1" t="s">
        <v>10</v>
      </c>
      <c r="B41" s="3" t="s">
        <v>44</v>
      </c>
      <c r="C41" s="1">
        <v>100</v>
      </c>
      <c r="D41" s="1">
        <v>8.1199999999999992</v>
      </c>
      <c r="E41" s="1">
        <v>6.12</v>
      </c>
      <c r="F41" s="1">
        <v>9.56</v>
      </c>
      <c r="G41" s="1">
        <v>118.3</v>
      </c>
      <c r="H41" s="2"/>
      <c r="I41" s="2">
        <v>20</v>
      </c>
    </row>
    <row r="42" spans="1:9" ht="22.5" x14ac:dyDescent="0.25">
      <c r="A42" s="1" t="s">
        <v>45</v>
      </c>
      <c r="B42" s="3" t="s">
        <v>19</v>
      </c>
      <c r="C42" s="1">
        <f>VLOOKUP($B42, [4]напитки!$A$1:$R$34, 2, FALSE)</f>
        <v>200</v>
      </c>
      <c r="D42" s="2">
        <v>0.5</v>
      </c>
      <c r="E42" s="2">
        <v>0</v>
      </c>
      <c r="F42" s="2">
        <v>19.8</v>
      </c>
      <c r="G42" s="2">
        <v>81</v>
      </c>
      <c r="H42" s="2"/>
      <c r="I42" s="2">
        <v>2.8</v>
      </c>
    </row>
    <row r="43" spans="1:9" x14ac:dyDescent="0.25">
      <c r="A43" s="1"/>
      <c r="B43" s="3" t="s">
        <v>11</v>
      </c>
      <c r="C43" s="1">
        <f>C42+C41</f>
        <v>300</v>
      </c>
      <c r="D43" s="2">
        <f t="shared" ref="D43:G43" si="2">D42+D41</f>
        <v>8.6199999999999992</v>
      </c>
      <c r="E43" s="2">
        <f t="shared" si="2"/>
        <v>6.12</v>
      </c>
      <c r="F43" s="2">
        <f t="shared" si="2"/>
        <v>29.36</v>
      </c>
      <c r="G43" s="2">
        <f t="shared" si="2"/>
        <v>199.3</v>
      </c>
      <c r="H43" s="1"/>
      <c r="I43" s="2">
        <f>SUM(I41:I42)</f>
        <v>22.8</v>
      </c>
    </row>
    <row r="44" spans="1:9" x14ac:dyDescent="0.25">
      <c r="A44" s="1"/>
      <c r="B44" s="12"/>
      <c r="C44" s="1"/>
      <c r="D44" s="11"/>
      <c r="E44" s="11"/>
      <c r="F44" s="11"/>
      <c r="G44" s="11"/>
      <c r="H44" s="2"/>
      <c r="I44" s="11"/>
    </row>
    <row r="45" spans="1:9" x14ac:dyDescent="0.25">
      <c r="A45" s="1"/>
      <c r="B45" s="12"/>
      <c r="C45" s="1"/>
      <c r="D45" s="11"/>
      <c r="E45" s="11"/>
      <c r="F45" s="11"/>
      <c r="G45" s="11"/>
      <c r="H45" s="2"/>
      <c r="I45" s="11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5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 t="s">
        <v>11</v>
      </c>
      <c r="C48" s="1">
        <f>C39+C19</f>
        <v>1390</v>
      </c>
      <c r="D48" s="1">
        <f>D39+D19+D43</f>
        <v>44.66</v>
      </c>
      <c r="E48" s="1">
        <f t="shared" ref="E48:G48" si="3">E39+E19+E43</f>
        <v>42.87</v>
      </c>
      <c r="F48" s="1">
        <f t="shared" si="3"/>
        <v>186.92000000000002</v>
      </c>
      <c r="G48" s="1">
        <f t="shared" si="3"/>
        <v>1558.4799999999998</v>
      </c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2024-09-24T01:54:46Z</dcterms:modified>
</cp:coreProperties>
</file>