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1D30C4F6-A810-4421-9FE0-8316EE598E9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I34" i="1"/>
  <c r="H34" i="1"/>
  <c r="G34" i="1"/>
  <c r="G45" i="1" s="1"/>
  <c r="F34" i="1"/>
  <c r="F45" i="1" s="1"/>
  <c r="E34" i="1"/>
  <c r="E45" i="1" s="1"/>
  <c r="D34" i="1"/>
  <c r="D45" i="1" s="1"/>
  <c r="C34" i="1"/>
  <c r="A32" i="1"/>
  <c r="A31" i="1"/>
  <c r="D22" i="1"/>
  <c r="C22" i="1"/>
  <c r="G21" i="1"/>
  <c r="G22" i="1" s="1"/>
  <c r="F21" i="1"/>
  <c r="F22" i="1" s="1"/>
  <c r="E21" i="1"/>
  <c r="E22" i="1" s="1"/>
  <c r="D21" i="1"/>
  <c r="C21" i="1"/>
  <c r="A2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<sst xmlns="http://schemas.openxmlformats.org/spreadsheetml/2006/main" count="53" uniqueCount="46">
  <si>
    <t>МЕНЮ</t>
  </si>
  <si>
    <t>09 сентября 2024г</t>
  </si>
  <si>
    <t>питание детей</t>
  </si>
  <si>
    <t>(начальная с 7 до 11 лет)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</si>
  <si>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</si>
  <si>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</si>
  <si>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</si>
  <si>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</si>
  <si>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</si>
  <si>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 с  наценкой зав 31%</t>
  </si>
  <si>
    <t>Цена с наценкой завтрак 34%</t>
  </si>
  <si>
    <t>Белки</t>
  </si>
  <si>
    <t>Жиры</t>
  </si>
  <si>
    <t>Углеводы</t>
  </si>
  <si>
    <t>Горяий завтрак</t>
  </si>
  <si>
    <t>пр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</si>
  <si>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</si>
  <si>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</si>
  <si>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</si>
  <si>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</si>
  <si>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</si>
  <si>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</si>
  <si>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</si>
  <si>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ХЛЕБ РЖАНО ПШЕНИЧНЫЙ</t>
  </si>
  <si>
    <t>КИСЕЛЬ</t>
  </si>
  <si>
    <t>54-23 гн 2020</t>
  </si>
  <si>
    <t>КАКАО C МОЛОКОМ</t>
  </si>
  <si>
    <t>Итого</t>
  </si>
  <si>
    <t>II завтрак</t>
  </si>
  <si>
    <t xml:space="preserve">МОЛОКО </t>
  </si>
  <si>
    <t>Горячий обед</t>
  </si>
  <si>
    <t>3з</t>
  </si>
  <si>
    <t>ОГУРЕЦ В НАРЕЗКЕ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</si>
  <si>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</si>
  <si>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</si>
  <si>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</si>
  <si>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</si>
  <si>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</si>
  <si>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 xml:space="preserve">ХЛЕБ ПШЕНИЧНЫЙ </t>
  </si>
  <si>
    <t>2гн</t>
  </si>
  <si>
    <t>КОМПОТ ИЗ СМЕСИ СУХОФРУКТОВ</t>
  </si>
  <si>
    <t>Полдник</t>
  </si>
  <si>
    <t>КОРЖИКИ МОЛОЧНЫЕ</t>
  </si>
  <si>
    <t>54-2гн 2020</t>
  </si>
  <si>
    <t>ЧАЙ С САХАРОМ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</si>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</sst>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0;&#1085;&#1080;&#1075;&#1072;%201%20&#1095;&#1077;&#1090;&#1074;&#1077;&#1088;&#1090;&#1100;%20-%20&#1082;&#1086;&#1087;&#1080;&#1103;%20&#8212;%20&#1082;&#1086;&#1087;&#1080;&#1103;%20&#8212;%20&#1082;&#1086;&#1087;&#1080;&#1103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5"/>
  <sheetViews>
    <sheetView tabSelected="1" zoomScaleNormal="100" workbookViewId="0">
      <selection activeCell="H12" sqref="H1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4" t="s">
        <v>4</v>
      </c>
      <c r="B5" s="4" t="s">
        <v>5</v>
      </c>
      <c r="C5" s="5" t="s">
        <v>6</v>
      </c>
      <c r="D5" s="4" t="s">
        <v>7</v>
      </c>
      <c r="E5" s="4"/>
      <c r="F5" s="4"/>
      <c r="G5" s="6" t="s">
        <v>8</v>
      </c>
      <c r="H5" s="6" t="s">
        <v>9</v>
      </c>
      <c r="I5" s="6" t="s">
        <v>10</v>
      </c>
    </row>
    <row r="6" spans="1:9" ht="45" x14ac:dyDescent="0.25">
      <c r="A6" s="4"/>
      <c r="B6" s="4"/>
      <c r="C6" s="5"/>
      <c r="D6" s="7" t="s">
        <v>11</v>
      </c>
      <c r="E6" s="7" t="s">
        <v>12</v>
      </c>
      <c r="F6" s="7" t="s">
        <v>13</v>
      </c>
      <c r="G6" s="6"/>
      <c r="H6" s="6"/>
      <c r="I6" s="6"/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8"/>
      <c r="B8" s="9" t="s">
        <v>14</v>
      </c>
      <c r="C8" s="8"/>
      <c r="D8" s="10"/>
      <c r="E8" s="10"/>
      <c r="F8" s="10"/>
      <c r="G8" s="10"/>
      <c r="H8" s="10"/>
      <c r="I8" s="10"/>
    </row>
    <row r="9" spans="1:9" ht="33.75" x14ac:dyDescent="0.25">
      <c r="A9" s="8" t="s">
        <v>15</v>
      </c>
      <c r="B9" s="11" t="s">
        <v>16</v>
      </c>
      <c r="C9" s="12">
        <v>20</v>
      </c>
      <c r="D9" s="10">
        <v>1.45</v>
      </c>
      <c r="E9" s="10">
        <v>0.02</v>
      </c>
      <c r="F9" s="10">
        <v>3.8</v>
      </c>
      <c r="G9" s="10">
        <v>21.33</v>
      </c>
      <c r="H9" s="10">
        <v>12.12</v>
      </c>
      <c r="I9" s="10">
        <v>13.38</v>
      </c>
    </row>
    <row r="10" spans="1:9" x14ac:dyDescent="0.25">
      <c r="A10" s="8"/>
      <c r="B10" s="11"/>
      <c r="C10" s="12"/>
      <c r="D10" s="10"/>
      <c r="E10" s="10"/>
      <c r="F10" s="10"/>
      <c r="G10" s="10"/>
      <c r="H10" s="10"/>
      <c r="I10" s="10"/>
    </row>
    <row r="11" spans="1:9" ht="48" x14ac:dyDescent="0.25">
      <c r="A11" s="13" t="s">
        <v>17</v>
      </c>
      <c r="B11" s="14" t="s">
        <v>18</v>
      </c>
      <c r="C11" s="12">
        <v>95</v>
      </c>
      <c r="D11" s="10">
        <v>2.6</v>
      </c>
      <c r="E11" s="10">
        <v>2.37</v>
      </c>
      <c r="F11" s="10">
        <v>11</v>
      </c>
      <c r="G11" s="10">
        <v>86</v>
      </c>
      <c r="H11" s="10">
        <v>25.02</v>
      </c>
      <c r="I11" s="10">
        <v>25.02</v>
      </c>
    </row>
    <row r="12" spans="1:9" ht="67.5" x14ac:dyDescent="0.25">
      <c r="A12" s="8" t="s">
        <v>19</v>
      </c>
      <c r="B12" s="11" t="s">
        <v>20</v>
      </c>
      <c r="C12" s="8">
        <v>200</v>
      </c>
      <c r="D12" s="15">
        <v>8.6</v>
      </c>
      <c r="E12" s="15">
        <v>13.3</v>
      </c>
      <c r="F12" s="15">
        <v>37.299999999999997</v>
      </c>
      <c r="G12" s="16">
        <v>272.89999999999998</v>
      </c>
      <c r="H12" s="10">
        <v>20</v>
      </c>
      <c r="I12" s="10">
        <v>22.67</v>
      </c>
    </row>
    <row r="13" spans="1:9" ht="22.5" x14ac:dyDescent="0.25">
      <c r="A13" s="8" t="s">
        <v>17</v>
      </c>
      <c r="B13" s="11" t="s">
        <v>21</v>
      </c>
      <c r="C13" s="8">
        <v>100</v>
      </c>
      <c r="D13" s="10">
        <v>0.4</v>
      </c>
      <c r="E13" s="10">
        <v>0.4</v>
      </c>
      <c r="F13" s="10">
        <v>9.8000000000000007</v>
      </c>
      <c r="G13" s="10">
        <v>44.4</v>
      </c>
      <c r="H13" s="10">
        <v>19.2</v>
      </c>
      <c r="I13" s="10">
        <v>19.2</v>
      </c>
    </row>
    <row r="14" spans="1:9" ht="33.75" x14ac:dyDescent="0.25">
      <c r="A14" s="8" t="str">
        <f>VLOOKUP($B14,[1]выпечка!$A$5:$V$56,22,FALSE)</f>
        <v>ПР</v>
      </c>
      <c r="B14" s="11" t="s">
        <v>22</v>
      </c>
      <c r="C14" s="17">
        <v>30</v>
      </c>
      <c r="D14" s="15">
        <v>2.2999999999999998</v>
      </c>
      <c r="E14" s="15">
        <v>0.3</v>
      </c>
      <c r="F14" s="15">
        <v>0.45</v>
      </c>
      <c r="G14" s="15">
        <v>70.14</v>
      </c>
      <c r="H14" s="10">
        <v>2.58</v>
      </c>
      <c r="I14" s="10">
        <v>2.58</v>
      </c>
    </row>
    <row r="15" spans="1:9" ht="45" x14ac:dyDescent="0.25">
      <c r="A15" s="8" t="s">
        <v>15</v>
      </c>
      <c r="B15" s="11" t="s">
        <v>23</v>
      </c>
      <c r="C15" s="17">
        <v>20</v>
      </c>
      <c r="D15" s="18">
        <v>1.1200000000000001</v>
      </c>
      <c r="E15" s="18">
        <v>0.22</v>
      </c>
      <c r="F15" s="18">
        <v>0.34</v>
      </c>
      <c r="G15" s="18">
        <v>45.98</v>
      </c>
      <c r="H15" s="10">
        <v>1.84</v>
      </c>
      <c r="I15" s="10">
        <v>1.84</v>
      </c>
    </row>
    <row r="16" spans="1:9" x14ac:dyDescent="0.25">
      <c r="A16" s="8">
        <f>VLOOKUP($B16,[1]напитки!$A$5:$V$38,22,FALSE)</f>
        <v>360</v>
      </c>
      <c r="B16" s="11" t="s">
        <v>24</v>
      </c>
      <c r="C16" s="8">
        <f>VLOOKUP($B16,[1]напитки!$A$5:$V$38,2,FALSE)</f>
        <v>200</v>
      </c>
      <c r="D16" s="10">
        <f>VLOOKUP($B16,[1]напитки!$A$5:$V$38,5,FALSE)</f>
        <v>0.104</v>
      </c>
      <c r="E16" s="10">
        <f>VLOOKUP($B16,[1]напитки!$A$5:$V$38,6,FALSE)</f>
        <v>7.1999999999999995E-2</v>
      </c>
      <c r="F16" s="10">
        <f>VLOOKUP($B16,[1]напитки!$A$5:$V$38,7,FALSE)</f>
        <v>29.833999999999996</v>
      </c>
      <c r="G16" s="10">
        <f>VLOOKUP($B16,[1]напитки!$A$5:$V$38,8,FALSE)</f>
        <v>0</v>
      </c>
      <c r="H16" s="10"/>
      <c r="I16" s="10"/>
    </row>
    <row r="17" spans="1:9" ht="33.75" x14ac:dyDescent="0.25">
      <c r="A17" s="13" t="s">
        <v>25</v>
      </c>
      <c r="B17" s="11" t="s">
        <v>26</v>
      </c>
      <c r="C17" s="17">
        <v>200</v>
      </c>
      <c r="D17" s="15">
        <v>1.6</v>
      </c>
      <c r="E17" s="15">
        <v>1.1000000000000001</v>
      </c>
      <c r="F17" s="15">
        <v>8.6999999999999993</v>
      </c>
      <c r="G17" s="16">
        <v>50.9</v>
      </c>
      <c r="H17" s="10">
        <v>21.24</v>
      </c>
      <c r="I17" s="10">
        <v>21.75</v>
      </c>
    </row>
    <row r="18" spans="1:9" x14ac:dyDescent="0.25">
      <c r="A18" s="8"/>
      <c r="B18" s="19"/>
      <c r="C18" s="8">
        <f>SUM(C12:C17)</f>
        <v>750</v>
      </c>
      <c r="D18" s="20"/>
      <c r="E18" s="20"/>
      <c r="F18" s="20"/>
      <c r="G18" s="20"/>
      <c r="H18" s="10"/>
      <c r="I18" s="10"/>
    </row>
    <row r="19" spans="1:9" x14ac:dyDescent="0.25">
      <c r="A19" s="8"/>
      <c r="B19" s="21" t="s">
        <v>27</v>
      </c>
      <c r="C19" s="10">
        <f>C17+C15+C14+C13+C12+C11+C9+C10</f>
        <v>665</v>
      </c>
      <c r="D19" s="10">
        <f>D17+D15+D14+D13+D12+D11+D10+D9</f>
        <v>18.07</v>
      </c>
      <c r="E19" s="10">
        <f t="shared" ref="E19:I19" si="0">E17+E15+E14+E13+E12+E11+E10+E9</f>
        <v>17.71</v>
      </c>
      <c r="F19" s="10">
        <f t="shared" si="0"/>
        <v>71.39</v>
      </c>
      <c r="G19" s="10">
        <f t="shared" si="0"/>
        <v>591.65</v>
      </c>
      <c r="H19" s="10">
        <f t="shared" si="0"/>
        <v>102</v>
      </c>
      <c r="I19" s="10">
        <f t="shared" si="0"/>
        <v>106.44</v>
      </c>
    </row>
    <row r="20" spans="1:9" x14ac:dyDescent="0.25">
      <c r="A20" s="8"/>
      <c r="B20" s="9" t="s">
        <v>28</v>
      </c>
      <c r="C20" s="8"/>
      <c r="D20" s="8"/>
      <c r="E20" s="8"/>
      <c r="F20" s="8"/>
      <c r="G20" s="8"/>
      <c r="H20" s="8"/>
      <c r="I20" s="8"/>
    </row>
    <row r="21" spans="1:9" x14ac:dyDescent="0.25">
      <c r="A21" s="8" t="str">
        <f>VLOOKUP($B21,[2]Напитки!$A$5:$V$34,22,FALSE)</f>
        <v>ПР</v>
      </c>
      <c r="B21" s="11" t="s">
        <v>29</v>
      </c>
      <c r="C21" s="8">
        <f>VLOOKUP($B21,[2]Напитки!$A$5:$Q$34,2,FALSE)</f>
        <v>200</v>
      </c>
      <c r="D21" s="10">
        <f>VLOOKUP($B21,[2]Напитки!$A$5:$Q$34,5,FALSE)</f>
        <v>5.8</v>
      </c>
      <c r="E21" s="10">
        <f>VLOOKUP($B21,[2]Напитки!$A$5:$Q$34,6,FALSE)</f>
        <v>5</v>
      </c>
      <c r="F21" s="10">
        <f>VLOOKUP($B21,[2]Напитки!$A$5:$Q$34,7,FALSE)</f>
        <v>9.6</v>
      </c>
      <c r="G21" s="10">
        <f>VLOOKUP($B21,[2]Напитки!$A$5:$Q$34,8,FALSE)</f>
        <v>107</v>
      </c>
      <c r="H21" s="10"/>
      <c r="I21" s="10">
        <v>13.8</v>
      </c>
    </row>
    <row r="22" spans="1:9" x14ac:dyDescent="0.25">
      <c r="A22" s="8"/>
      <c r="B22" s="21" t="s">
        <v>27</v>
      </c>
      <c r="C22" s="8">
        <f t="shared" ref="C22:G22" si="1">SUM(C21)</f>
        <v>200</v>
      </c>
      <c r="D22" s="20">
        <f t="shared" si="1"/>
        <v>5.8</v>
      </c>
      <c r="E22" s="20">
        <f t="shared" si="1"/>
        <v>5</v>
      </c>
      <c r="F22" s="20">
        <f t="shared" si="1"/>
        <v>9.6</v>
      </c>
      <c r="G22" s="20">
        <f t="shared" si="1"/>
        <v>107</v>
      </c>
      <c r="H22" s="20"/>
      <c r="I22" s="20">
        <v>13.8</v>
      </c>
    </row>
    <row r="23" spans="1:9" x14ac:dyDescent="0.25">
      <c r="A23" s="8"/>
      <c r="B23" s="9" t="s">
        <v>30</v>
      </c>
      <c r="C23" s="8"/>
      <c r="D23" s="10"/>
      <c r="E23" s="10"/>
      <c r="F23" s="10"/>
      <c r="G23" s="10"/>
      <c r="H23" s="10"/>
      <c r="I23" s="10"/>
    </row>
    <row r="24" spans="1:9" x14ac:dyDescent="0.25">
      <c r="A24" s="8"/>
      <c r="B24" s="11"/>
      <c r="C24" s="8"/>
      <c r="D24" s="10"/>
      <c r="E24" s="10"/>
      <c r="F24" s="10"/>
      <c r="G24" s="10"/>
      <c r="H24" s="10"/>
      <c r="I24" s="10"/>
    </row>
    <row r="25" spans="1:9" x14ac:dyDescent="0.25">
      <c r="A25" s="8"/>
      <c r="B25" s="11"/>
      <c r="C25" s="8"/>
      <c r="D25" s="10"/>
      <c r="E25" s="10"/>
      <c r="F25" s="10"/>
      <c r="G25" s="10"/>
      <c r="H25" s="10"/>
      <c r="I25" s="10"/>
    </row>
    <row r="26" spans="1:9" ht="22.5" x14ac:dyDescent="0.25">
      <c r="A26" s="8" t="s">
        <v>31</v>
      </c>
      <c r="B26" s="11" t="s">
        <v>32</v>
      </c>
      <c r="C26" s="8">
        <v>60</v>
      </c>
      <c r="D26" s="10">
        <v>0.8</v>
      </c>
      <c r="E26" s="10">
        <v>5.3</v>
      </c>
      <c r="F26" s="10">
        <v>5.9</v>
      </c>
      <c r="G26" s="10">
        <v>74.7</v>
      </c>
      <c r="H26" s="10">
        <v>5.09</v>
      </c>
      <c r="I26" s="10">
        <v>5.09</v>
      </c>
    </row>
    <row r="27" spans="1:9" x14ac:dyDescent="0.25">
      <c r="A27" s="8">
        <v>88</v>
      </c>
      <c r="B27" s="22" t="s">
        <v>33</v>
      </c>
      <c r="C27" s="8">
        <v>250</v>
      </c>
      <c r="D27" s="15">
        <v>1.77</v>
      </c>
      <c r="E27" s="15">
        <v>4.95</v>
      </c>
      <c r="F27" s="15">
        <v>17.899999999999999</v>
      </c>
      <c r="G27" s="15">
        <v>129.75</v>
      </c>
      <c r="H27" s="10">
        <v>9.43</v>
      </c>
      <c r="I27" s="10">
        <v>9.43</v>
      </c>
    </row>
    <row r="28" spans="1:9" x14ac:dyDescent="0.25">
      <c r="A28" s="8"/>
      <c r="B28" s="11"/>
      <c r="C28" s="8"/>
      <c r="D28" s="10"/>
      <c r="E28" s="10"/>
      <c r="F28" s="10"/>
      <c r="G28" s="10"/>
      <c r="H28" s="10"/>
      <c r="I28" s="10"/>
    </row>
    <row r="29" spans="1:9" ht="15.75" thickBot="1" x14ac:dyDescent="0.3">
      <c r="A29" s="8" t="s">
        <v>34</v>
      </c>
      <c r="B29" s="22" t="s">
        <v>35</v>
      </c>
      <c r="C29" s="8">
        <v>100</v>
      </c>
      <c r="D29" s="15">
        <v>6.96</v>
      </c>
      <c r="E29" s="15">
        <v>8.01</v>
      </c>
      <c r="F29" s="15">
        <v>21.61</v>
      </c>
      <c r="G29" s="15">
        <v>283</v>
      </c>
      <c r="H29" s="8">
        <v>54.57</v>
      </c>
      <c r="I29" s="8">
        <v>55.67</v>
      </c>
    </row>
    <row r="30" spans="1:9" ht="57" thickBot="1" x14ac:dyDescent="0.3">
      <c r="A30" s="8" t="s">
        <v>36</v>
      </c>
      <c r="B30" s="11" t="s">
        <v>37</v>
      </c>
      <c r="C30" s="8">
        <v>150</v>
      </c>
      <c r="D30" s="23">
        <v>8.3000000000000007</v>
      </c>
      <c r="E30" s="24">
        <v>6.3</v>
      </c>
      <c r="F30" s="24">
        <v>36</v>
      </c>
      <c r="G30" s="24">
        <v>233.7</v>
      </c>
      <c r="H30" s="10">
        <v>19.43</v>
      </c>
      <c r="I30" s="10">
        <v>19.43</v>
      </c>
    </row>
    <row r="31" spans="1:9" ht="45.75" thickTop="1" x14ac:dyDescent="0.25">
      <c r="A31" s="8" t="str">
        <f>VLOOKUP($B31,[2]Выпека!$A$5:$V$56,22,FALSE)</f>
        <v>ПР</v>
      </c>
      <c r="B31" s="11" t="s">
        <v>23</v>
      </c>
      <c r="C31" s="17">
        <v>20</v>
      </c>
      <c r="D31" s="18">
        <v>1.1200000000000001</v>
      </c>
      <c r="E31" s="18">
        <v>0.22</v>
      </c>
      <c r="F31" s="18">
        <v>0.34</v>
      </c>
      <c r="G31" s="18">
        <v>45.98</v>
      </c>
      <c r="H31" s="10">
        <v>1.84</v>
      </c>
      <c r="I31" s="10">
        <v>1.84</v>
      </c>
    </row>
    <row r="32" spans="1:9" ht="33.75" x14ac:dyDescent="0.25">
      <c r="A32" s="8" t="str">
        <f>VLOOKUP($B32,[2]Выпека!$A$5:$V$56,22,FALSE)</f>
        <v>ПР</v>
      </c>
      <c r="B32" s="11" t="s">
        <v>38</v>
      </c>
      <c r="C32" s="17">
        <v>50</v>
      </c>
      <c r="D32" s="25">
        <v>3.83</v>
      </c>
      <c r="E32" s="25">
        <v>0.5</v>
      </c>
      <c r="F32" s="25">
        <v>0.75</v>
      </c>
      <c r="G32" s="25">
        <v>116.9</v>
      </c>
      <c r="H32" s="10">
        <v>4.3</v>
      </c>
      <c r="I32" s="10">
        <v>4.3</v>
      </c>
    </row>
    <row r="33" spans="1:9" ht="45" x14ac:dyDescent="0.25">
      <c r="A33" s="8" t="s">
        <v>39</v>
      </c>
      <c r="B33" s="11" t="s">
        <v>40</v>
      </c>
      <c r="C33" s="17">
        <v>200</v>
      </c>
      <c r="D33" s="15">
        <v>0.2</v>
      </c>
      <c r="E33" s="15">
        <v>0</v>
      </c>
      <c r="F33" s="15">
        <v>6.5</v>
      </c>
      <c r="G33" s="15">
        <v>26.8</v>
      </c>
      <c r="H33" s="10">
        <v>7.34</v>
      </c>
      <c r="I33" s="10">
        <v>7.34</v>
      </c>
    </row>
    <row r="34" spans="1:9" x14ac:dyDescent="0.25">
      <c r="A34" s="8"/>
      <c r="B34" s="21" t="s">
        <v>27</v>
      </c>
      <c r="C34" s="9">
        <f t="shared" ref="C34:I34" si="2">C33+C32+C31+C30+C29+C27+C26</f>
        <v>830</v>
      </c>
      <c r="D34" s="9">
        <f t="shared" si="2"/>
        <v>22.98</v>
      </c>
      <c r="E34" s="9">
        <f t="shared" si="2"/>
        <v>25.28</v>
      </c>
      <c r="F34" s="9">
        <f t="shared" si="2"/>
        <v>89</v>
      </c>
      <c r="G34" s="9">
        <f t="shared" si="2"/>
        <v>910.83</v>
      </c>
      <c r="H34" s="20">
        <f>H33+H32+H31+H30+H29+H27+H26</f>
        <v>102</v>
      </c>
      <c r="I34" s="20">
        <f t="shared" si="2"/>
        <v>103.1</v>
      </c>
    </row>
    <row r="35" spans="1:9" x14ac:dyDescent="0.25">
      <c r="A35" s="8"/>
      <c r="B35" s="9"/>
      <c r="C35" s="8"/>
      <c r="D35" s="10"/>
      <c r="E35" s="10"/>
      <c r="F35" s="10"/>
      <c r="G35" s="10"/>
      <c r="H35" s="10"/>
      <c r="I35" s="10"/>
    </row>
    <row r="36" spans="1:9" x14ac:dyDescent="0.25">
      <c r="A36" s="8"/>
      <c r="B36" s="19" t="s">
        <v>41</v>
      </c>
      <c r="C36" s="8"/>
      <c r="D36" s="8"/>
      <c r="E36" s="8"/>
      <c r="F36" s="8"/>
      <c r="G36" s="8"/>
      <c r="H36" s="10"/>
      <c r="I36" s="10"/>
    </row>
    <row r="37" spans="1:9" ht="33.75" x14ac:dyDescent="0.25">
      <c r="A37" s="13" t="s">
        <v>15</v>
      </c>
      <c r="B37" s="11" t="s">
        <v>42</v>
      </c>
      <c r="C37" s="17">
        <v>100</v>
      </c>
      <c r="D37" s="18">
        <v>6.12</v>
      </c>
      <c r="E37" s="18">
        <v>5.22</v>
      </c>
      <c r="F37" s="18">
        <v>11.34</v>
      </c>
      <c r="G37" s="18">
        <v>132.5</v>
      </c>
      <c r="H37" s="10"/>
      <c r="I37" s="10">
        <v>19.829999999999998</v>
      </c>
    </row>
    <row r="38" spans="1:9" ht="22.5" x14ac:dyDescent="0.25">
      <c r="A38" s="13" t="s">
        <v>43</v>
      </c>
      <c r="B38" s="11" t="s">
        <v>44</v>
      </c>
      <c r="C38" s="17">
        <v>200</v>
      </c>
      <c r="D38" s="15">
        <v>0.2</v>
      </c>
      <c r="E38" s="15">
        <v>0</v>
      </c>
      <c r="F38" s="15">
        <v>6.5</v>
      </c>
      <c r="G38" s="15">
        <v>26.8</v>
      </c>
      <c r="H38" s="20"/>
      <c r="I38" s="10">
        <v>2.8</v>
      </c>
    </row>
    <row r="39" spans="1:9" x14ac:dyDescent="0.25">
      <c r="A39" s="8"/>
      <c r="B39" s="19" t="s">
        <v>27</v>
      </c>
      <c r="C39" s="26">
        <f>C38+C37</f>
        <v>300</v>
      </c>
      <c r="D39" s="26">
        <f t="shared" ref="D39:G39" si="3">D38+D37</f>
        <v>6.32</v>
      </c>
      <c r="E39" s="26">
        <f t="shared" si="3"/>
        <v>5.22</v>
      </c>
      <c r="F39" s="26">
        <f t="shared" si="3"/>
        <v>17.84</v>
      </c>
      <c r="G39" s="26">
        <f t="shared" si="3"/>
        <v>159.30000000000001</v>
      </c>
      <c r="H39" s="10"/>
      <c r="I39" s="20">
        <f>SUM(I37:I38)</f>
        <v>22.63</v>
      </c>
    </row>
    <row r="40" spans="1:9" x14ac:dyDescent="0.25">
      <c r="A40" s="8"/>
      <c r="B40" s="19"/>
      <c r="C40" s="8"/>
      <c r="D40" s="20"/>
      <c r="E40" s="20"/>
      <c r="F40" s="20"/>
      <c r="G40" s="20"/>
      <c r="H40" s="10"/>
      <c r="I40" s="10"/>
    </row>
    <row r="41" spans="1:9" x14ac:dyDescent="0.25">
      <c r="A41" s="8"/>
      <c r="B41" s="11"/>
      <c r="C41" s="8"/>
      <c r="D41" s="8"/>
      <c r="E41" s="8"/>
      <c r="F41" s="8"/>
      <c r="G41" s="8"/>
      <c r="H41" s="10"/>
      <c r="I41" s="10"/>
    </row>
    <row r="42" spans="1:9" x14ac:dyDescent="0.25">
      <c r="A42" s="8"/>
      <c r="B42" s="11"/>
      <c r="C42" s="8"/>
      <c r="D42" s="10"/>
      <c r="E42" s="10"/>
      <c r="F42" s="10"/>
      <c r="G42" s="10"/>
      <c r="H42" s="10"/>
      <c r="I42" s="10"/>
    </row>
    <row r="43" spans="1:9" x14ac:dyDescent="0.25">
      <c r="A43" s="8"/>
      <c r="B43" s="11"/>
      <c r="C43" s="8"/>
      <c r="D43" s="10"/>
      <c r="E43" s="10"/>
      <c r="F43" s="10"/>
      <c r="G43" s="10"/>
      <c r="H43" s="8"/>
      <c r="I43" s="10"/>
    </row>
    <row r="44" spans="1:9" x14ac:dyDescent="0.25">
      <c r="A44" s="8"/>
      <c r="B44" s="21"/>
      <c r="C44" s="8"/>
      <c r="D44" s="20"/>
      <c r="E44" s="20"/>
      <c r="F44" s="20"/>
      <c r="G44" s="20"/>
      <c r="H44" s="10"/>
      <c r="I44" s="20"/>
    </row>
    <row r="45" spans="1:9" x14ac:dyDescent="0.25">
      <c r="A45" s="8"/>
      <c r="B45" s="21" t="s">
        <v>45</v>
      </c>
      <c r="C45" s="8"/>
      <c r="D45" s="20">
        <f>D34+D19+D39</f>
        <v>47.37</v>
      </c>
      <c r="E45" s="20">
        <f t="shared" ref="E45:G45" si="4">E34+E19+E39</f>
        <v>48.21</v>
      </c>
      <c r="F45" s="20">
        <f t="shared" si="4"/>
        <v>178.23</v>
      </c>
      <c r="G45" s="20">
        <f t="shared" si="4"/>
        <v>1661.78</v>
      </c>
      <c r="H45" s="10"/>
      <c r="I45" s="20"/>
    </row>
  </sheetData>
  <mergeCells count="11"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2024-09-09T08:00:41Z</dcterms:modified>
</cp:coreProperties>
</file>